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78cb9028fad6c0/005 - KKSV Horrido/Schiessbetrieb/Meisterschaften/1 - Kreis/Meldekarte/Final/"/>
    </mc:Choice>
  </mc:AlternateContent>
  <xr:revisionPtr revIDLastSave="472" documentId="8_{4B7BB13D-92DB-4A1C-B856-9D98FD09A080}" xr6:coauthVersionLast="47" xr6:coauthVersionMax="47" xr10:uidLastSave="{6560C92A-5541-4753-9011-97C390CF9BFE}"/>
  <workbookProtection workbookAlgorithmName="SHA-512" workbookHashValue="yXqPl9IjBpzLM7HrEJhtOcj5LoDY0kQCOS3waSyKt9z1oy9DiyvJX951ITviP+wqrtIhTDDp8jxNZ3tv5WPaFQ==" workbookSaltValue="wqLHNOApzMG+hfWnaCnBww==" workbookSpinCount="100000" lockStructure="1"/>
  <bookViews>
    <workbookView xWindow="-108" yWindow="-108" windowWidth="23256" windowHeight="12456" activeTab="2" xr2:uid="{E68FB7E0-1F38-45F7-99B1-FAEB090A2314}"/>
  </bookViews>
  <sheets>
    <sheet name="Meldekarte" sheetId="12" r:id="rId1"/>
    <sheet name="Maske" sheetId="10" r:id="rId2"/>
    <sheet name="Liste Schützen" sheetId="3" r:id="rId3"/>
    <sheet name="Disziplinen" sheetId="11" state="hidden" r:id="rId4"/>
    <sheet name="Anleitung" sheetId="13" r:id="rId5"/>
  </sheets>
  <externalReferences>
    <externalReference r:id="rId6"/>
  </externalReferences>
  <definedNames>
    <definedName name="Art">Maske!$B$3</definedName>
    <definedName name="AuswahlDisziplin">Maske!$B$4</definedName>
    <definedName name="Disziplin">[1]!Stammdaten_KKSV[Disziplin_FH]</definedName>
    <definedName name="Disziplin_AUF" localSheetId="0">Disziplinen[Disziplin_AUF]</definedName>
    <definedName name="Disziplin_AUF">Disziplinen[Disziplin_AUF]</definedName>
    <definedName name="Disziplin_FH" localSheetId="0">Disziplinen[Disziplin_FH]</definedName>
    <definedName name="Disziplin_FH">Disziplinen[Disziplin_FH]</definedName>
    <definedName name="_xlnm.Print_Area" localSheetId="0">Meldekarte!$B$1:$M$23</definedName>
    <definedName name="_xlnm.Print_Titles" localSheetId="2">'Liste Schützen'!$1:$1</definedName>
    <definedName name="Name">[1]!Stammdaten_KKSV[Name]</definedName>
    <definedName name="Name_lang" localSheetId="0">Liste[Name_lang]</definedName>
    <definedName name="Name_lang">Liste[Name_lang]</definedName>
    <definedName name="Ort">Maske!$D$5</definedName>
    <definedName name="Sportjahr">Maske!$B$5</definedName>
    <definedName name="Strasse">Maske!$D$4</definedName>
    <definedName name="Termin1">Maske!$B$11</definedName>
    <definedName name="Termin2">Maske!$B$12</definedName>
    <definedName name="Termin3">Maske!$B$13</definedName>
    <definedName name="Verein">Maske!$D$3</definedName>
    <definedName name="Vereinsnmmer">Maske!$D$2</definedName>
    <definedName name="Vereinsnummer">Maske!$D$2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35" i="3"/>
  <c r="H36" i="3"/>
  <c r="H37" i="3"/>
  <c r="H7" i="3"/>
  <c r="H4" i="3"/>
  <c r="H5" i="3"/>
  <c r="H6" i="3"/>
  <c r="H16" i="3"/>
  <c r="H17" i="3"/>
  <c r="H10" i="3"/>
  <c r="H11" i="3"/>
  <c r="H12" i="3"/>
  <c r="H13" i="3"/>
  <c r="H9" i="3"/>
  <c r="H8" i="3"/>
  <c r="H2" i="3"/>
  <c r="H3" i="3"/>
  <c r="H34" i="3"/>
  <c r="H33" i="3"/>
  <c r="H32" i="3"/>
  <c r="H31" i="3"/>
  <c r="H30" i="3"/>
  <c r="H23" i="3"/>
  <c r="H24" i="3"/>
  <c r="H25" i="3"/>
  <c r="H26" i="3"/>
  <c r="H27" i="3"/>
  <c r="H28" i="3"/>
  <c r="H29" i="3"/>
  <c r="L5" i="12"/>
  <c r="L6" i="12"/>
  <c r="L7" i="12"/>
  <c r="L8" i="12"/>
  <c r="L9" i="12"/>
  <c r="L10" i="12"/>
  <c r="L11" i="12"/>
  <c r="L12" i="12"/>
  <c r="L4" i="12"/>
  <c r="H18" i="3"/>
  <c r="H19" i="3"/>
  <c r="H20" i="3"/>
  <c r="H21" i="3"/>
  <c r="H22" i="3"/>
  <c r="J5" i="12"/>
  <c r="J6" i="12"/>
  <c r="J7" i="12"/>
  <c r="J8" i="12"/>
  <c r="J9" i="12"/>
  <c r="J10" i="12"/>
  <c r="J11" i="12"/>
  <c r="J12" i="12"/>
  <c r="J4" i="12"/>
  <c r="H5" i="12"/>
  <c r="H6" i="12"/>
  <c r="H7" i="12"/>
  <c r="H8" i="12"/>
  <c r="H9" i="12"/>
  <c r="H10" i="12"/>
  <c r="H11" i="12"/>
  <c r="H12" i="12"/>
  <c r="H4" i="12"/>
  <c r="F5" i="12"/>
  <c r="E5" i="12" s="1"/>
  <c r="F6" i="12"/>
  <c r="E6" i="12" s="1"/>
  <c r="F7" i="12"/>
  <c r="E7" i="12" s="1"/>
  <c r="F8" i="12"/>
  <c r="E8" i="12" s="1"/>
  <c r="F9" i="12"/>
  <c r="E9" i="12" s="1"/>
  <c r="F10" i="12"/>
  <c r="E10" i="12" s="1"/>
  <c r="F11" i="12"/>
  <c r="E11" i="12" s="1"/>
  <c r="F12" i="12"/>
  <c r="E12" i="12" s="1"/>
  <c r="F4" i="12"/>
  <c r="E4" i="12" s="1"/>
  <c r="C5" i="12"/>
  <c r="B5" i="12" s="1"/>
  <c r="C6" i="12"/>
  <c r="B6" i="12" s="1"/>
  <c r="C7" i="12"/>
  <c r="B7" i="12" s="1"/>
  <c r="C8" i="12"/>
  <c r="B8" i="12" s="1"/>
  <c r="C9" i="12"/>
  <c r="B9" i="12" s="1"/>
  <c r="C10" i="12"/>
  <c r="B10" i="12" s="1"/>
  <c r="C11" i="12"/>
  <c r="B11" i="12" s="1"/>
  <c r="C12" i="12"/>
  <c r="B12" i="12" s="1"/>
  <c r="C4" i="12"/>
  <c r="B4" i="12" s="1"/>
  <c r="I22" i="12"/>
  <c r="I21" i="12"/>
  <c r="I20" i="12"/>
  <c r="F21" i="12"/>
  <c r="F20" i="12"/>
  <c r="F19" i="12"/>
  <c r="M17" i="12"/>
  <c r="M16" i="12"/>
  <c r="M15" i="12"/>
  <c r="L2" i="12"/>
  <c r="J2" i="12"/>
  <c r="H1" i="12"/>
  <c r="H14" i="3"/>
  <c r="C18" i="10" l="1"/>
  <c r="C20" i="10" s="1"/>
  <c r="C17" i="10"/>
  <c r="I16" i="12" s="1"/>
  <c r="B18" i="10"/>
  <c r="K15" i="12" s="1"/>
  <c r="D21" i="10"/>
  <c r="G17" i="12" s="1"/>
  <c r="D15" i="10"/>
  <c r="B17" i="12" s="1"/>
  <c r="C21" i="10"/>
  <c r="G16" i="12" s="1"/>
  <c r="B21" i="10"/>
  <c r="G15" i="12" s="1"/>
  <c r="C15" i="10"/>
  <c r="B16" i="12" s="1"/>
  <c r="D17" i="10"/>
  <c r="I17" i="12" s="1"/>
  <c r="D18" i="10"/>
  <c r="K17" i="12" s="1"/>
  <c r="B16" i="10"/>
  <c r="E15" i="12" s="1"/>
  <c r="D16" i="10"/>
  <c r="E17" i="12" s="1"/>
  <c r="B17" i="10"/>
  <c r="I15" i="12" s="1"/>
  <c r="B15" i="10"/>
  <c r="B15" i="12" s="1"/>
  <c r="C16" i="10"/>
  <c r="E16" i="12" s="1"/>
  <c r="K16" i="12" l="1"/>
  <c r="C19" i="10"/>
  <c r="D19" i="10"/>
  <c r="B20" i="10"/>
  <c r="D20" i="10"/>
  <c r="B19" i="10"/>
  <c r="G5" i="12" l="1"/>
  <c r="G10" i="12"/>
  <c r="G6" i="12"/>
  <c r="G7" i="12"/>
  <c r="G11" i="12"/>
  <c r="G8" i="12"/>
  <c r="G12" i="12"/>
  <c r="G9" i="12"/>
  <c r="G4" i="12"/>
  <c r="I11" i="12"/>
  <c r="K4" i="12"/>
  <c r="K6" i="12"/>
  <c r="I8" i="12"/>
  <c r="K11" i="12"/>
  <c r="K7" i="12"/>
  <c r="I4" i="12"/>
  <c r="K10" i="12"/>
  <c r="I6" i="12"/>
  <c r="K9" i="12"/>
  <c r="I9" i="12"/>
  <c r="K5" i="12"/>
  <c r="I10" i="12"/>
  <c r="I12" i="12"/>
  <c r="I7" i="12"/>
  <c r="K8" i="12"/>
  <c r="K12" i="12"/>
  <c r="I5" i="12"/>
</calcChain>
</file>

<file path=xl/sharedStrings.xml><?xml version="1.0" encoding="utf-8"?>
<sst xmlns="http://schemas.openxmlformats.org/spreadsheetml/2006/main" count="302" uniqueCount="145">
  <si>
    <t>für Mannschaft und Einzelmeldungen</t>
  </si>
  <si>
    <t>Sportjahr</t>
  </si>
  <si>
    <t>Sportleitung</t>
  </si>
  <si>
    <t>Verein:</t>
  </si>
  <si>
    <t>Vereinsanschrift:</t>
  </si>
  <si>
    <t>Datum</t>
  </si>
  <si>
    <t>Unterschrift</t>
  </si>
  <si>
    <t>Name</t>
  </si>
  <si>
    <t>Vorname</t>
  </si>
  <si>
    <t>Geburtsdatum</t>
  </si>
  <si>
    <t>1.10 Luftgewehr</t>
  </si>
  <si>
    <t>1.20 LG 3-Stellung</t>
  </si>
  <si>
    <t>1.30 Zimmerstutzen</t>
  </si>
  <si>
    <t>1.35 KK 100 m</t>
  </si>
  <si>
    <t>1.80 KK liegend</t>
  </si>
  <si>
    <t>2.10 Luftpistole</t>
  </si>
  <si>
    <t>2.45 Zentral .30-.38</t>
  </si>
  <si>
    <t>2.53 GK 9 mm</t>
  </si>
  <si>
    <t>2.55 GK .357</t>
  </si>
  <si>
    <t>2.58 GK .44</t>
  </si>
  <si>
    <t>2.59 GK .45</t>
  </si>
  <si>
    <t>2.60 Standard Pistole</t>
  </si>
  <si>
    <t>7.30 Steinschloßgew.</t>
  </si>
  <si>
    <t>7.40 Perkuss. Revolver</t>
  </si>
  <si>
    <t>7.50 Perkuss. Pistole</t>
  </si>
  <si>
    <t>DSA Nr.</t>
  </si>
  <si>
    <t>M</t>
  </si>
  <si>
    <t>1.11 Luftgewehr auflage</t>
  </si>
  <si>
    <t>1.31 Zimmerstutzen aufl.</t>
  </si>
  <si>
    <t>1.36 KK 100 m auflage</t>
  </si>
  <si>
    <t>1.41 KK 50 m auflage</t>
  </si>
  <si>
    <t>2.11 LP auflage</t>
  </si>
  <si>
    <t>7.60 Steinschloß Pisto.</t>
  </si>
  <si>
    <t>Sportpass Nr.</t>
  </si>
  <si>
    <t>7.10 Perkuss. Gew.</t>
  </si>
  <si>
    <t>7.20 Perkuss. Diegew.</t>
  </si>
  <si>
    <t>2.42 SpoPi auflage</t>
  </si>
  <si>
    <t>10 Herren I</t>
  </si>
  <si>
    <t>11 Damen I</t>
  </si>
  <si>
    <t>20 Schüler männl.</t>
  </si>
  <si>
    <t>21 Schüler weibl.</t>
  </si>
  <si>
    <t>30 Jugend männl.</t>
  </si>
  <si>
    <t>31 Jugend weibl.</t>
  </si>
  <si>
    <t>40 Junioren I männl.</t>
  </si>
  <si>
    <t>41 Junioren I weibl.</t>
  </si>
  <si>
    <t>42 Junioren II männl.</t>
  </si>
  <si>
    <t>43 Junioren II weibl.</t>
  </si>
  <si>
    <t>2.20.Freie Pistole</t>
  </si>
  <si>
    <t>2.40.KK Sport Pistole</t>
  </si>
  <si>
    <t>1.40 KK Gewehr 3x20</t>
  </si>
  <si>
    <t>1.60.KK Gewehr 3x40</t>
  </si>
  <si>
    <t>12 Herren II</t>
  </si>
  <si>
    <t>13 Damen II</t>
  </si>
  <si>
    <t>14  Herren III</t>
  </si>
  <si>
    <t>15 Damen III</t>
  </si>
  <si>
    <t>16 Herren IV</t>
  </si>
  <si>
    <t>17 Damen IV</t>
  </si>
  <si>
    <t>2.21.Freie Pistole aufl.</t>
  </si>
  <si>
    <t>10 Herren</t>
  </si>
  <si>
    <t>11 Damen</t>
  </si>
  <si>
    <t>70 Senioren I männl.</t>
  </si>
  <si>
    <t>72 Senioren II männl.</t>
  </si>
  <si>
    <t>74 Senioren III männl.</t>
  </si>
  <si>
    <t>76 Senioren IV männl.</t>
  </si>
  <si>
    <t>78 Senioren V männl.</t>
  </si>
  <si>
    <t>71 Senioren I weibl.</t>
  </si>
  <si>
    <t>73 Senioren II weibl.</t>
  </si>
  <si>
    <t>75 Senioren III weibl.</t>
  </si>
  <si>
    <t>77 Senioren VI weibl.</t>
  </si>
  <si>
    <t>79 Senioren V weibl.</t>
  </si>
  <si>
    <t>Terminwunsch / Bemerkungen:</t>
  </si>
  <si>
    <t>Daten für Meldekarte</t>
  </si>
  <si>
    <t>Auflage/Freihand:</t>
  </si>
  <si>
    <t>Disziplin:</t>
  </si>
  <si>
    <t>Sportjahr:</t>
  </si>
  <si>
    <t>Vereinsnummer:</t>
  </si>
  <si>
    <t>Schütze 1</t>
  </si>
  <si>
    <t>Schütze 2</t>
  </si>
  <si>
    <t>Schütze 3</t>
  </si>
  <si>
    <t>Name:</t>
  </si>
  <si>
    <t>Vorname:</t>
  </si>
  <si>
    <t>Sportpass-Nr.:</t>
  </si>
  <si>
    <t>Geburtsdatum:</t>
  </si>
  <si>
    <t>Klasse Freihand:</t>
  </si>
  <si>
    <t>Klasse Auflage:</t>
  </si>
  <si>
    <t>Disziplin_FH</t>
  </si>
  <si>
    <t>Disziplin_AUF</t>
  </si>
  <si>
    <t>Straße:</t>
  </si>
  <si>
    <t>PLZ Ort:</t>
  </si>
  <si>
    <t>Name_lang</t>
  </si>
  <si>
    <t>Klasse_FH</t>
  </si>
  <si>
    <t>Klasse_AUF</t>
  </si>
  <si>
    <t>Klasse</t>
  </si>
  <si>
    <t>Alter von</t>
  </si>
  <si>
    <t>Alter bis</t>
  </si>
  <si>
    <t>Geschlecht</t>
  </si>
  <si>
    <t>Nummer</t>
  </si>
  <si>
    <t>Klasse Auflage</t>
  </si>
  <si>
    <t>m</t>
  </si>
  <si>
    <t>w</t>
  </si>
  <si>
    <t>Mannschaft (J/N):</t>
  </si>
  <si>
    <t>Terminwunsch/Bemerkungen:</t>
  </si>
  <si>
    <t>DSA-Nr.:</t>
  </si>
  <si>
    <t>Freihand1</t>
  </si>
  <si>
    <t>Auflage1</t>
  </si>
  <si>
    <t>Freihand2</t>
  </si>
  <si>
    <t>Auflage2</t>
  </si>
  <si>
    <t>Freihand3</t>
  </si>
  <si>
    <t>Auflage3</t>
  </si>
  <si>
    <t>Freihand4</t>
  </si>
  <si>
    <t>Auflage4</t>
  </si>
  <si>
    <t>Freihand5</t>
  </si>
  <si>
    <t>Auflage5</t>
  </si>
  <si>
    <t>80 Senioren VI männl.</t>
  </si>
  <si>
    <t>81 Senioren VI weibl.</t>
  </si>
  <si>
    <t>18 Herren V</t>
  </si>
  <si>
    <t>19 Damen V</t>
  </si>
  <si>
    <t>Anleitung für die Meldekarte</t>
  </si>
  <si>
    <t>1.</t>
  </si>
  <si>
    <t>Tabellenblatt "Liste Schützen"</t>
  </si>
  <si>
    <t>Hier können alle Schützen eines Vereins, die an irgendwelchen Kreismeisterschaften teilnehmen wollen</t>
  </si>
  <si>
    <t>mit den zugehörigen Stammdaten erfasst werden.</t>
  </si>
  <si>
    <t>2.</t>
  </si>
  <si>
    <t>Tabellenblatt "Maske"</t>
  </si>
  <si>
    <t>Hier sind die Angaben zu Freihand/Auflage, Disziplin, Sportjahr sowie zum Verein einzugeben.</t>
  </si>
  <si>
    <t>Danach können die Starter aus der hinterlegten Schützenliste ausgewählt werden.</t>
  </si>
  <si>
    <t>Start in einer Mannschaft kann hier ebenfalls erfolgen.</t>
  </si>
  <si>
    <t>3.</t>
  </si>
  <si>
    <t>Tabellenblatt "Meldekarte"</t>
  </si>
  <si>
    <t>Hier können keine Eintragungen vorgenommen werden. Die Meldekarte füllt sich automatisch mit den</t>
  </si>
  <si>
    <t>zuvor eingegebenen Daten der anderen Tabellenblätter.</t>
  </si>
  <si>
    <t>Vereins-Nr.</t>
  </si>
  <si>
    <t>N</t>
  </si>
  <si>
    <t>-</t>
  </si>
  <si>
    <t>Freihand</t>
  </si>
  <si>
    <t>Name1</t>
  </si>
  <si>
    <t>Name2</t>
  </si>
  <si>
    <t>Name3</t>
  </si>
  <si>
    <t>Vorname1</t>
  </si>
  <si>
    <t>Vorname2</t>
  </si>
  <si>
    <t>Vorname3</t>
  </si>
  <si>
    <t>Name1, Vorname1</t>
  </si>
  <si>
    <t>Name3, Vorname3</t>
  </si>
  <si>
    <t>Name2, Vorname2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</si>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</sst>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26"/>
      <name val="Arial"/>
      <family val="2"/>
    </font>
    <font>
      <sz val="26"/>
      <color indexed="8"/>
      <name val="Arial"/>
      <family val="2"/>
    </font>
    <font>
      <sz val="8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11" xfId="0" applyFont="1" applyBorder="1" applyAlignment="1" applyProtection="1">
      <alignment horizontal="center" vertical="center"/>
      <protection locked="0"/>
    </xf>
    <xf numFmtId="14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15" fillId="0" borderId="0" xfId="0" applyFont="1"/>
    <xf numFmtId="0" fontId="15" fillId="2" borderId="11" xfId="0" applyFont="1" applyFill="1" applyBorder="1" applyProtection="1">
      <protection locked="0"/>
    </xf>
    <xf numFmtId="0" fontId="15" fillId="2" borderId="11" xfId="0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righ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15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1" xfId="0" applyFont="1" applyBorder="1" applyAlignment="1">
      <alignment horizontal="center" vertical="center"/>
    </xf>
    <xf numFmtId="0" fontId="15" fillId="2" borderId="11" xfId="0" applyFont="1" applyFill="1" applyBorder="1" applyAlignment="1" applyProtection="1">
      <alignment horizontal="center"/>
      <protection locked="0" hidden="1"/>
    </xf>
    <xf numFmtId="0" fontId="15" fillId="0" borderId="0" xfId="0" applyFont="1" applyAlignment="1" applyProtection="1">
      <alignment horizontal="center"/>
      <protection hidden="1"/>
    </xf>
    <xf numFmtId="49" fontId="15" fillId="2" borderId="11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0" fillId="3" borderId="15" xfId="0" applyFill="1" applyBorder="1"/>
    <xf numFmtId="0" fontId="17" fillId="0" borderId="0" xfId="0" applyFont="1"/>
    <xf numFmtId="0" fontId="17" fillId="0" borderId="8" xfId="0" applyFont="1" applyBorder="1"/>
    <xf numFmtId="0" fontId="18" fillId="0" borderId="0" xfId="0" applyFont="1"/>
    <xf numFmtId="0" fontId="19" fillId="0" borderId="0" xfId="0" applyFont="1" applyAlignment="1" applyProtection="1">
      <alignment horizontal="right" vertical="center" wrapText="1"/>
      <protection hidden="1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13" fillId="0" borderId="13" xfId="0" applyFont="1" applyBorder="1" applyAlignment="1" applyProtection="1">
      <alignment horizontal="left" vertical="center"/>
      <protection hidden="1"/>
    </xf>
    <xf numFmtId="0" fontId="13" fillId="0" borderId="10" xfId="0" applyFont="1" applyBorder="1" applyAlignment="1" applyProtection="1">
      <alignment horizontal="left" vertical="center"/>
      <protection hidden="1"/>
    </xf>
    <xf numFmtId="1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2" fontId="0" fillId="0" borderId="13" xfId="0" applyNumberFormat="1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left"/>
      <protection hidden="1"/>
    </xf>
    <xf numFmtId="2" fontId="0" fillId="0" borderId="10" xfId="0" applyNumberFormat="1" applyBorder="1" applyAlignment="1" applyProtection="1">
      <alignment horizontal="left"/>
      <protection hidden="1"/>
    </xf>
    <xf numFmtId="0" fontId="9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2" fillId="0" borderId="14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2" fontId="0" fillId="0" borderId="13" xfId="0" applyNumberForma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Protection="1">
      <protection hidden="1"/>
    </xf>
    <xf numFmtId="0" fontId="4" fillId="0" borderId="9" xfId="0" applyFont="1" applyBorder="1" applyAlignment="1" applyProtection="1">
      <alignment vertical="center"/>
      <protection hidden="1"/>
    </xf>
    <xf numFmtId="14" fontId="2" fillId="0" borderId="9" xfId="0" applyNumberFormat="1" applyFont="1" applyBorder="1" applyAlignment="1" applyProtection="1">
      <alignment horizontal="center" vertical="center"/>
      <protection hidden="1"/>
    </xf>
    <xf numFmtId="14" fontId="4" fillId="0" borderId="9" xfId="0" applyNumberFormat="1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4" fillId="0" borderId="5" xfId="0" applyFont="1" applyBorder="1" applyProtection="1">
      <protection hidden="1"/>
    </xf>
    <xf numFmtId="0" fontId="0" fillId="0" borderId="5" xfId="0" applyBorder="1" applyProtection="1">
      <protection hidden="1"/>
    </xf>
    <xf numFmtId="0" fontId="7" fillId="0" borderId="13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9" fillId="0" borderId="8" xfId="0" applyFont="1" applyBorder="1" applyProtection="1">
      <protection hidden="1"/>
    </xf>
    <xf numFmtId="0" fontId="0" fillId="0" borderId="8" xfId="0" applyBorder="1" applyProtection="1">
      <protection hidden="1"/>
    </xf>
  </cellXfs>
  <cellStyles count="1">
    <cellStyle name="Standard" xfId="0" builtinId="0"/>
  </cellStyles>
  <dxfs count="29">
    <dxf>
      <font>
        <color rgb="FF9C0006"/>
      </font>
      <fill>
        <patternFill>
          <bgColor rgb="FFFFC7CE"/>
        </patternFill>
      </fill>
    </dxf>
    <dxf>
      <fill>
        <patternFill patternType="lightTrellis"/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47625</xdr:rowOff>
    </xdr:from>
    <xdr:to>
      <xdr:col>3</xdr:col>
      <xdr:colOff>314325</xdr:colOff>
      <xdr:row>1</xdr:row>
      <xdr:rowOff>24765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67476E-4CE7-48EB-B803-04DB882B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" y="47625"/>
          <a:ext cx="47815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a78cb9028fad6c0/005%20-%20KKSV%20Horrido/Schiessbetrieb/Meisterschaften/1%20-%20Kreis/Meldekarte%20TF%20-%202.0.xlsx" TargetMode="External"/><Relationship Id="rId1" Type="http://schemas.openxmlformats.org/officeDocument/2006/relationships/externalLinkPath" Target="Meldekarte%20TF%20-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ke"/>
      <sheetName val="Meldekarte KM auflage Kopie"/>
      <sheetName val="Meldekarte KM Kopie"/>
      <sheetName val="Stammdaten_KKSV"/>
      <sheetName val="Meldekarte KM"/>
      <sheetName val="Meldekarte KM auflage"/>
      <sheetName val="Meldekarte TF - 2.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34CBC1-812A-470D-B46E-4EE17581C2AD}" name="Liste" displayName="Liste" ref="B1:H37" totalsRowShown="0" headerRowDxfId="28" headerRowBorderDxfId="27" tableBorderDxfId="26" totalsRowBorderDxfId="25">
  <autoFilter ref="B1:H37" xr:uid="{3034CBC1-812A-470D-B46E-4EE17581C2AD}"/>
  <sortState xmlns:xlrd2="http://schemas.microsoft.com/office/spreadsheetml/2017/richdata2" ref="B2:H37">
    <sortCondition descending="1" ref="B1:B37"/>
  </sortState>
  <tableColumns count="7">
    <tableColumn id="1" xr3:uid="{6527AA9B-B97C-455D-9E77-EFF839D9BB57}" name="Name" dataDxfId="24"/>
    <tableColumn id="2" xr3:uid="{12BB79A3-3980-42D2-B023-A7A2A00E847E}" name="Vorname" dataDxfId="23"/>
    <tableColumn id="3" xr3:uid="{4A4A1684-4CB9-480B-A355-98176E5186FB}" name="DSA Nr." dataDxfId="22"/>
    <tableColumn id="4" xr3:uid="{852CD1A1-A724-4048-9345-D40FA6CECDF2}" name="Sportpass Nr." dataDxfId="21"/>
    <tableColumn id="5" xr3:uid="{6DC8780E-3F7B-4AA5-BEBE-87F7562F23DE}" name="Geburtsdatum" dataDxfId="20"/>
    <tableColumn id="8" xr3:uid="{40801680-FE67-491A-AB1C-383BAEA42014}" name="Geschlecht" dataDxfId="19"/>
    <tableColumn id="7" xr3:uid="{E5F7F7F9-5D12-4AE5-B82D-9794215672D1}" name="Name_lang" dataDxfId="18">
      <calculatedColumnFormula>CONCATENATE(Liste[[#This Row],[Name]],", ",Liste[[#This Row],[Vorname]])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587C69-BB14-486C-A585-3C05C73D7C50}" name="Disziplinen" displayName="Disziplinen" ref="A1:D23" totalsRowShown="0">
  <autoFilter ref="A1:D23" xr:uid="{C6587C69-BB14-486C-A585-3C05C73D7C50}"/>
  <tableColumns count="4">
    <tableColumn id="1" xr3:uid="{8D028C3C-132C-418E-BE85-A8257A61B6E4}" name="Disziplin_FH"/>
    <tableColumn id="2" xr3:uid="{D41E7C4A-6C14-4835-83C6-39CB1433DD16}" name="Disziplin_AUF"/>
    <tableColumn id="3" xr3:uid="{838998D9-0F47-4B91-870B-0F93DE350248}" name="Klasse_FH"/>
    <tableColumn id="4" xr3:uid="{BA5F3812-8CD6-4C23-8681-23420E0880F0}" name="Klasse_AUF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334420-FCA4-46CD-9CF4-C60DBA490E0C}" name="KlassenW" displayName="KlassenW" ref="F1:J10" totalsRowShown="0">
  <autoFilter ref="F1:J10" xr:uid="{96334420-FCA4-46CD-9CF4-C60DBA490E0C}"/>
  <sortState xmlns:xlrd2="http://schemas.microsoft.com/office/spreadsheetml/2017/richdata2" ref="F2:I9">
    <sortCondition ref="I1:I9"/>
  </sortState>
  <tableColumns count="5">
    <tableColumn id="1" xr3:uid="{EA4EF880-11C1-4AE3-A09F-E25D6B76775F}" name="Klasse"/>
    <tableColumn id="2" xr3:uid="{18F7DF9A-4C2D-487E-A9C9-99C1126F1245}" name="Alter von" dataDxfId="17"/>
    <tableColumn id="3" xr3:uid="{C59F4893-4879-4F2A-B64E-ABCBFE7E11B2}" name="Alter bis" dataDxfId="16"/>
    <tableColumn id="4" xr3:uid="{02167AB2-51CB-482E-AB7B-15A68D06C806}" name="Geschlecht" dataDxfId="15"/>
    <tableColumn id="5" xr3:uid="{E6C24A51-DDA0-475E-A59A-B1162611CDAB}" name="Nummer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FA8091-61FC-4F0E-9648-E939EEF83C8B}" name="AuflageklassenW" displayName="AuflageklassenW" ref="L1:P10" totalsRowShown="0">
  <autoFilter ref="L1:P10" xr:uid="{F3FA8091-61FC-4F0E-9648-E939EEF83C8B}"/>
  <sortState xmlns:xlrd2="http://schemas.microsoft.com/office/spreadsheetml/2017/richdata2" ref="L2:O9">
    <sortCondition ref="O1:O9"/>
  </sortState>
  <tableColumns count="5">
    <tableColumn id="1" xr3:uid="{D743031B-24FF-469A-9D73-DD57113C2C90}" name="Klasse Auflage"/>
    <tableColumn id="2" xr3:uid="{5A5FE682-D47C-4632-AD0A-FA83990B2F6E}" name="Alter von" dataDxfId="13"/>
    <tableColumn id="3" xr3:uid="{F0D81D3A-A3BC-49EB-9392-6C71F423BA90}" name="Alter bis" dataDxfId="12"/>
    <tableColumn id="4" xr3:uid="{5B5EE7CD-31BF-40B2-9D5E-D87364FC7F58}" name="Geschlecht" dataDxfId="11"/>
    <tableColumn id="5" xr3:uid="{6CEE3DE1-6F01-40F8-8DAA-D93796206ED6}" name="Nummer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6CC7BB-7899-4BFE-A17D-CFA797EAA8F7}" name="AuflageklassenM" displayName="AuflageklassenM" ref="L12:P21" totalsRowShown="0">
  <autoFilter ref="L12:P21" xr:uid="{6A6CC7BB-7899-4BFE-A17D-CFA797EAA8F7}"/>
  <sortState xmlns:xlrd2="http://schemas.microsoft.com/office/spreadsheetml/2017/richdata2" ref="L13:O20">
    <sortCondition ref="M12:M20"/>
  </sortState>
  <tableColumns count="5">
    <tableColumn id="1" xr3:uid="{79C67533-1263-4F52-93EC-4D7F5EB39052}" name="Klasse Auflage"/>
    <tableColumn id="2" xr3:uid="{63C61D82-7BE3-4DBE-84DE-A556399E61DD}" name="Alter von" dataDxfId="9"/>
    <tableColumn id="3" xr3:uid="{5A44C731-16CC-4C67-BB18-4CD8B96F364E}" name="Alter bis" dataDxfId="8"/>
    <tableColumn id="4" xr3:uid="{3CE18A2D-6A51-4BAE-9486-C72D49F4F2F6}" name="Geschlecht" dataDxfId="7"/>
    <tableColumn id="5" xr3:uid="{CCC6E66B-3911-46EF-BEF7-5E563A58DB30}" name="Nummer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CB2FD9-5E8E-4D97-BCED-A24FF4C71EBE}" name="KlassenM" displayName="KlassenM" ref="F12:J21" totalsRowShown="0">
  <autoFilter ref="F12:J21" xr:uid="{33CB2FD9-5E8E-4D97-BCED-A24FF4C71EBE}"/>
  <sortState xmlns:xlrd2="http://schemas.microsoft.com/office/spreadsheetml/2017/richdata2" ref="F13:I20">
    <sortCondition ref="I1:I9"/>
  </sortState>
  <tableColumns count="5">
    <tableColumn id="1" xr3:uid="{EED7A060-6635-4C84-A652-7BABBA7FD52E}" name="Klasse"/>
    <tableColumn id="2" xr3:uid="{6DE0E1B7-63D4-4AE1-BE0F-D74F0E73BC22}" name="Alter von" dataDxfId="5"/>
    <tableColumn id="3" xr3:uid="{BC8E15B4-3C63-4038-9543-889ACBD0FFEA}" name="Alter bis" dataDxfId="4"/>
    <tableColumn id="4" xr3:uid="{2E07CB09-2DEE-439E-B2F6-59DF2C80E926}" name="Geschlecht" dataDxfId="3"/>
    <tableColumn id="5" xr3:uid="{32C68836-B5D1-4EBE-90CB-4BF1A460D262}" name="Nummer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40C0A43-B7B8-4B84-AD2E-3D9F1EAFDC63}" name="Tabelle7" displayName="Tabelle7" ref="R1:AA10" totalsRowShown="0">
  <autoFilter ref="R1:AA10" xr:uid="{540C0A43-B7B8-4B84-AD2E-3D9F1EAFDC63}"/>
  <tableColumns count="10">
    <tableColumn id="1" xr3:uid="{DD7509EF-A680-4434-B210-E0C868DC512C}" name="Freihand1"/>
    <tableColumn id="2" xr3:uid="{9FF17E4F-0DDA-4892-BB43-A8EEF1B54300}" name="Auflage1"/>
    <tableColumn id="3" xr3:uid="{3046A1C2-9FB7-4CEB-AEEB-C63553D96B9A}" name="Freihand2"/>
    <tableColumn id="4" xr3:uid="{A43FA7F1-7376-432F-9C97-966E6AEE5156}" name="Auflage2"/>
    <tableColumn id="5" xr3:uid="{0EB5A4E5-BC69-41C5-B32A-0558B032879E}" name="Freihand3"/>
    <tableColumn id="6" xr3:uid="{F40EA642-792F-44F9-B011-4848A625EEE7}" name="Auflage3"/>
    <tableColumn id="7" xr3:uid="{EAB063AF-A1D8-4A16-8A5B-14924FB8DADC}" name="Freihand4"/>
    <tableColumn id="8" xr3:uid="{11EE5D38-26E1-4111-ADCB-CD9830713D14}" name="Auflage4"/>
    <tableColumn id="9" xr3:uid="{A0DA5009-95C7-4582-A4F5-40EED1431757}" name="Freihand5"/>
    <tableColumn id="10" xr3:uid="{44F805CB-A2D7-4312-8873-C8D1F8E556A5}" name="Auflage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C6B6-85A9-4252-957A-878F10365A19}">
  <sheetPr>
    <tabColor theme="6" tint="0.79998168889431442"/>
    <pageSetUpPr fitToPage="1"/>
  </sheetPr>
  <dimension ref="A1:M23"/>
  <sheetViews>
    <sheetView showGridLines="0" showRowColHeaders="0" showZeros="0" zoomScaleNormal="100" workbookViewId="0">
      <selection activeCell="H27" sqref="H27"/>
    </sheetView>
  </sheetViews>
  <sheetFormatPr baseColWidth="10" defaultColWidth="8.81640625" defaultRowHeight="15" x14ac:dyDescent="0.25"/>
  <cols>
    <col min="1" max="2" width="2.81640625" style="26" customWidth="1"/>
    <col min="3" max="3" width="4.90625" style="26" customWidth="1"/>
    <col min="4" max="4" width="9" style="26" customWidth="1"/>
    <col min="5" max="5" width="2.81640625" style="26" customWidth="1"/>
    <col min="6" max="6" width="13.1796875" style="26" customWidth="1"/>
    <col min="7" max="7" width="2.81640625" style="26" customWidth="1"/>
    <col min="8" max="8" width="13.1796875" style="26" customWidth="1"/>
    <col min="9" max="9" width="2.81640625" style="26" customWidth="1"/>
    <col min="10" max="10" width="13.1796875" style="26" customWidth="1"/>
    <col min="11" max="11" width="2.81640625" style="26" customWidth="1"/>
    <col min="12" max="12" width="11" style="26" customWidth="1"/>
    <col min="13" max="13" width="2.81640625" style="26" customWidth="1"/>
    <col min="14" max="256" width="11.54296875" style="26" customWidth="1"/>
    <col min="257" max="16384" width="8.81640625" style="26"/>
  </cols>
  <sheetData>
    <row r="1" spans="1:13" ht="33.6" x14ac:dyDescent="0.25">
      <c r="A1" s="91"/>
      <c r="B1" s="91"/>
      <c r="C1" s="27"/>
      <c r="E1" s="28"/>
      <c r="F1" s="29"/>
      <c r="G1" s="29"/>
      <c r="H1" s="30" t="str">
        <f>IF(Art="Freihand","Meldekarte KM","Meldekarte KM auflage")</f>
        <v>Meldekarte KM</v>
      </c>
      <c r="I1" s="29"/>
      <c r="J1" s="31" t="s">
        <v>1</v>
      </c>
      <c r="K1" s="31"/>
      <c r="L1" s="47" t="s">
        <v>131</v>
      </c>
      <c r="M1" s="32"/>
    </row>
    <row r="2" spans="1:13" ht="17.399999999999999" x14ac:dyDescent="0.25">
      <c r="A2" s="91"/>
      <c r="B2" s="91"/>
      <c r="C2" s="33" t="s">
        <v>2</v>
      </c>
      <c r="E2" s="33" t="s">
        <v>0</v>
      </c>
      <c r="J2" s="34">
        <f>Sportjahr</f>
        <v>2026</v>
      </c>
      <c r="K2" s="35"/>
      <c r="L2" s="36">
        <f>Vereinsnummer</f>
        <v>0</v>
      </c>
      <c r="M2" s="32"/>
    </row>
    <row r="3" spans="1:13" ht="5.0999999999999996" customHeight="1" thickBot="1" x14ac:dyDescent="0.3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1"/>
    </row>
    <row r="4" spans="1:13" ht="16.2" thickBot="1" x14ac:dyDescent="0.3">
      <c r="A4" s="91"/>
      <c r="B4" s="37" t="str">
        <f t="shared" ref="B4:B12" si="0">IF(AND(Art="Freihand",C4=AuswahlDisziplin,AuswahlDisziplin&lt;&gt;""),"X",IF(AND(Art="Auflage",C4=AuswahlDisziplin,AuswahlDisziplin&lt;&gt;""),"X",""))</f>
        <v>X</v>
      </c>
      <c r="C4" s="89" t="str">
        <f>IF(Art="Freihand",Disziplinen!R2,Disziplinen!S2)</f>
        <v>1.10 Luftgewehr</v>
      </c>
      <c r="D4" s="90"/>
      <c r="E4" s="37" t="str">
        <f t="shared" ref="E4:E12" si="1">IF(AND(Art="Freihand",F4=AuswahlDisziplin,AuswahlDisziplin&lt;&gt;""),"X",IF(AND(Art="Auflage",F4=AuswahlDisziplin,AuswahlDisziplin&lt;&gt;""),"X",""))</f>
        <v/>
      </c>
      <c r="F4" s="38" t="str">
        <f>IF(Art="Freihand",Disziplinen!T2,Disziplinen!U2)</f>
        <v>2.10 Luftpistole</v>
      </c>
      <c r="G4" s="37" t="str">
        <f>IF(AND(Art="Freihand",H4=AuswahlDisziplin,AuswahlDisziplin&lt;&gt;""),"X",IF(AND(Art="Auflage",OR(Maske!$B$20=H4,Maske!$C$20=H4,Maske!$D$20=H4)),"X",""))</f>
        <v/>
      </c>
      <c r="H4" s="39" t="str">
        <f>IF(Art="Freihand",Disziplinen!V2,Disziplinen!W2)</f>
        <v>7.10 Perkuss. Gew.</v>
      </c>
      <c r="I4" s="37" t="str">
        <f>IF(AND(Art="Freihand",OR(Maske!$B$19=J4,Maske!$C$19=J4,Maske!$D$19=J4)),"X",IF(AND(Art="Auflage",OR(Maske!$B$20=J4,Maske!$C$20=J4,Maske!$D$20=J4)),"X",""))</f>
        <v>X</v>
      </c>
      <c r="J4" s="39" t="str">
        <f>IF(Art="Freihand",Disziplinen!X2,Disziplinen!Y2)</f>
        <v>10 Herren I</v>
      </c>
      <c r="K4" s="37" t="str">
        <f>IF(AND(Art="Freihand",OR(Maske!$B$19=L4,Maske!$C$19=L4,Maske!$D$19=L4)),"X",IF(AND(Art="Auflage",OR(Maske!$B$20=L4,Maske!$C$20=L4,Maske!$D$20=L4)),"X",""))</f>
        <v/>
      </c>
      <c r="L4" s="54" t="str">
        <f>IF(Art="Freihand",Disziplinen!Z2,Disziplinen!AA2)</f>
        <v>11 Damen I</v>
      </c>
      <c r="M4" s="55"/>
    </row>
    <row r="5" spans="1:13" ht="16.2" thickBot="1" x14ac:dyDescent="0.3">
      <c r="A5" s="91"/>
      <c r="B5" s="37" t="str">
        <f t="shared" si="0"/>
        <v/>
      </c>
      <c r="C5" s="89" t="str">
        <f>IF(Art="Freihand",Disziplinen!R3,Disziplinen!S3)</f>
        <v>1.20 LG 3-Stellung</v>
      </c>
      <c r="D5" s="90"/>
      <c r="E5" s="37" t="str">
        <f t="shared" si="1"/>
        <v/>
      </c>
      <c r="F5" s="38" t="str">
        <f>IF(Art="Freihand",Disziplinen!T3,Disziplinen!U3)</f>
        <v>2.20.Freie Pistole</v>
      </c>
      <c r="G5" s="37" t="str">
        <f>IF(AND(Art="Freihand",H5=AuswahlDisziplin,AuswahlDisziplin&lt;&gt;""),"X",IF(AND(Art="Auflage",OR(Maske!$B$20=H5,Maske!$C$20=H5,Maske!$D$20=H5)),"X",""))</f>
        <v/>
      </c>
      <c r="H5" s="39" t="str">
        <f>IF(Art="Freihand",Disziplinen!V3,Disziplinen!W3)</f>
        <v>7.20 Perkuss. Diegew.</v>
      </c>
      <c r="I5" s="37" t="str">
        <f>IF(AND(Art="Freihand",OR(Maske!$B$19=J5,Maske!$C$19=J5,Maske!$D$19=J5)),"X",IF(AND(Art="Auflage",OR(Maske!$B$20=J5,Maske!$C$20=J5,Maske!$D$20=J5)),"X",""))</f>
        <v/>
      </c>
      <c r="J5" s="39" t="str">
        <f>IF(Art="Freihand",Disziplinen!X3,Disziplinen!Y3)</f>
        <v>12 Herren II</v>
      </c>
      <c r="K5" s="37" t="str">
        <f>IF(AND(Art="Freihand",OR(Maske!$B$19=L5,Maske!$C$19=L5,Maske!$D$19=L5)),"X",IF(AND(Art="Auflage",OR(Maske!$B$20=L5,Maske!$C$20=L5,Maske!$D$20=L5)),"X",""))</f>
        <v>X</v>
      </c>
      <c r="L5" s="54" t="str">
        <f>IF(Art="Freihand",Disziplinen!Z3,Disziplinen!AA3)</f>
        <v>13 Damen II</v>
      </c>
      <c r="M5" s="55"/>
    </row>
    <row r="6" spans="1:13" ht="16.2" thickBot="1" x14ac:dyDescent="0.3">
      <c r="A6" s="91"/>
      <c r="B6" s="37" t="str">
        <f t="shared" si="0"/>
        <v/>
      </c>
      <c r="C6" s="89" t="str">
        <f>IF(Art="Freihand",Disziplinen!R4,Disziplinen!S4)</f>
        <v>1.30 Zimmerstutzen</v>
      </c>
      <c r="D6" s="90"/>
      <c r="E6" s="37" t="str">
        <f t="shared" si="1"/>
        <v/>
      </c>
      <c r="F6" s="38" t="str">
        <f>IF(Art="Freihand",Disziplinen!T4,Disziplinen!U4)</f>
        <v>2.40.KK Sport Pistole</v>
      </c>
      <c r="G6" s="37" t="str">
        <f>IF(AND(Art="Freihand",H6=AuswahlDisziplin,AuswahlDisziplin&lt;&gt;""),"X",IF(AND(Art="Auflage",OR(Maske!$B$20=H6,Maske!$C$20=H6,Maske!$D$20=H6)),"X",""))</f>
        <v/>
      </c>
      <c r="H6" s="39" t="str">
        <f>IF(Art="Freihand",Disziplinen!V4,Disziplinen!W4)</f>
        <v>7.30 Steinschloßgew.</v>
      </c>
      <c r="I6" s="37" t="str">
        <f>IF(AND(Art="Freihand",OR(Maske!$B$19=J6,Maske!$C$19=J6,Maske!$D$19=J6)),"X",IF(AND(Art="Auflage",OR(Maske!$B$20=J6,Maske!$C$20=J6,Maske!$D$20=J6)),"X",""))</f>
        <v>X</v>
      </c>
      <c r="J6" s="39" t="str">
        <f>IF(Art="Freihand",Disziplinen!X4,Disziplinen!Y4)</f>
        <v>14  Herren III</v>
      </c>
      <c r="K6" s="37" t="str">
        <f>IF(AND(Art="Freihand",OR(Maske!$B$19=L6,Maske!$C$19=L6,Maske!$D$19=L6)),"X",IF(AND(Art="Auflage",OR(Maske!$B$20=L6,Maske!$C$20=L6,Maske!$D$20=L6)),"X",""))</f>
        <v/>
      </c>
      <c r="L6" s="54" t="str">
        <f>IF(Art="Freihand",Disziplinen!Z4,Disziplinen!AA4)</f>
        <v>15 Damen III</v>
      </c>
      <c r="M6" s="55"/>
    </row>
    <row r="7" spans="1:13" ht="16.2" thickBot="1" x14ac:dyDescent="0.3">
      <c r="A7" s="91"/>
      <c r="B7" s="37" t="str">
        <f t="shared" si="0"/>
        <v/>
      </c>
      <c r="C7" s="89" t="str">
        <f>IF(Art="Freihand",Disziplinen!R5,Disziplinen!S5)</f>
        <v>1.35 KK 100 m</v>
      </c>
      <c r="D7" s="90"/>
      <c r="E7" s="37" t="str">
        <f t="shared" si="1"/>
        <v/>
      </c>
      <c r="F7" s="38" t="str">
        <f>IF(Art="Freihand",Disziplinen!T5,Disziplinen!U5)</f>
        <v>2.45 Zentral .30-.38</v>
      </c>
      <c r="G7" s="37" t="str">
        <f>IF(AND(Art="Freihand",H7=AuswahlDisziplin,AuswahlDisziplin&lt;&gt;""),"X",IF(AND(Art="Auflage",OR(Maske!$B$20=H7,Maske!$C$20=H7,Maske!$D$20=H7)),"X",""))</f>
        <v/>
      </c>
      <c r="H7" s="39" t="str">
        <f>IF(Art="Freihand",Disziplinen!V5,Disziplinen!W5)</f>
        <v>7.40 Perkuss. Revolver</v>
      </c>
      <c r="I7" s="37" t="str">
        <f>IF(AND(Art="Freihand",OR(Maske!$B$19=J7,Maske!$C$19=J7,Maske!$D$19=J7)),"X",IF(AND(Art="Auflage",OR(Maske!$B$20=J7,Maske!$C$20=J7,Maske!$D$20=J7)),"X",""))</f>
        <v/>
      </c>
      <c r="J7" s="39" t="str">
        <f>IF(Art="Freihand",Disziplinen!X5,Disziplinen!Y5)</f>
        <v>16 Herren IV</v>
      </c>
      <c r="K7" s="37" t="str">
        <f>IF(AND(Art="Freihand",OR(Maske!$B$19=L7,Maske!$C$19=L7,Maske!$D$19=L7)),"X",IF(AND(Art="Auflage",OR(Maske!$B$20=L7,Maske!$C$20=L7,Maske!$D$20=L7)),"X",""))</f>
        <v/>
      </c>
      <c r="L7" s="54" t="str">
        <f>IF(Art="Freihand",Disziplinen!Z5,Disziplinen!AA5)</f>
        <v>17 Damen IV</v>
      </c>
      <c r="M7" s="55"/>
    </row>
    <row r="8" spans="1:13" ht="16.2" thickBot="1" x14ac:dyDescent="0.3">
      <c r="A8" s="91"/>
      <c r="B8" s="37" t="str">
        <f t="shared" si="0"/>
        <v/>
      </c>
      <c r="C8" s="89" t="str">
        <f>IF(Art="Freihand",Disziplinen!R6,Disziplinen!S6)</f>
        <v>1.40 KK Gewehr 3x20</v>
      </c>
      <c r="D8" s="90"/>
      <c r="E8" s="37" t="str">
        <f t="shared" si="1"/>
        <v/>
      </c>
      <c r="F8" s="38" t="str">
        <f>IF(Art="Freihand",Disziplinen!T6,Disziplinen!U6)</f>
        <v>2.53 GK 9 mm</v>
      </c>
      <c r="G8" s="37" t="str">
        <f>IF(AND(Art="Freihand",H8=AuswahlDisziplin,AuswahlDisziplin&lt;&gt;""),"X",IF(AND(Art="Auflage",OR(Maske!$B$20=H8,Maske!$C$20=H8,Maske!$D$20=H8)),"X",""))</f>
        <v/>
      </c>
      <c r="H8" s="39" t="str">
        <f>IF(Art="Freihand",Disziplinen!V6,Disziplinen!W6)</f>
        <v>7.50 Perkuss. Pistole</v>
      </c>
      <c r="I8" s="37" t="str">
        <f>IF(AND(Art="Freihand",OR(Maske!$B$19=J8,Maske!$C$19=J8,Maske!$D$19=J8)),"X",IF(AND(Art="Auflage",OR(Maske!$B$20=J8,Maske!$C$20=J8,Maske!$D$20=J8)),"X",""))</f>
        <v/>
      </c>
      <c r="J8" s="39" t="str">
        <f>IF(Art="Freihand",Disziplinen!X6,Disziplinen!Y6)</f>
        <v>18 Herren V</v>
      </c>
      <c r="K8" s="37" t="str">
        <f>IF(AND(Art="Freihand",OR(Maske!$B$19=L8,Maske!$C$19=L8,Maske!$D$19=L8)),"X",IF(AND(Art="Auflage",OR(Maske!$B$20=L8,Maske!$C$20=L8,Maske!$D$20=L8)),"X",""))</f>
        <v/>
      </c>
      <c r="L8" s="54" t="str">
        <f>IF(Art="Freihand",Disziplinen!Z6,Disziplinen!AA6)</f>
        <v>19 Damen V</v>
      </c>
      <c r="M8" s="55"/>
    </row>
    <row r="9" spans="1:13" ht="16.2" thickBot="1" x14ac:dyDescent="0.3">
      <c r="A9" s="91"/>
      <c r="B9" s="37" t="str">
        <f t="shared" si="0"/>
        <v/>
      </c>
      <c r="C9" s="89" t="str">
        <f>IF(Art="Freihand",Disziplinen!R7,Disziplinen!S7)</f>
        <v>1.60.KK Gewehr 3x40</v>
      </c>
      <c r="D9" s="90"/>
      <c r="E9" s="37" t="str">
        <f t="shared" si="1"/>
        <v/>
      </c>
      <c r="F9" s="38" t="str">
        <f>IF(Art="Freihand",Disziplinen!T7,Disziplinen!U7)</f>
        <v>2.55 GK .357</v>
      </c>
      <c r="G9" s="37" t="str">
        <f>IF(AND(Art="Freihand",H9=AuswahlDisziplin,AuswahlDisziplin&lt;&gt;""),"X",IF(AND(Art="Auflage",OR(Maske!$B$20=H9,Maske!$C$20=H9,Maske!$D$20=H9)),"X",""))</f>
        <v/>
      </c>
      <c r="H9" s="39" t="str">
        <f>IF(Art="Freihand",Disziplinen!V7,Disziplinen!W7)</f>
        <v>7.60 Steinschloß Pisto.</v>
      </c>
      <c r="I9" s="37" t="str">
        <f>IF(AND(Art="Freihand",OR(Maske!$B$19=J9,Maske!$C$19=J9,Maske!$D$19=J9)),"X",IF(AND(Art="Auflage",OR(Maske!$B$20=J9,Maske!$C$20=J9,Maske!$D$20=J9)),"X",""))</f>
        <v/>
      </c>
      <c r="J9" s="39" t="str">
        <f>IF(Art="Freihand",Disziplinen!X7,Disziplinen!Y7)</f>
        <v>20 Schüler männl.</v>
      </c>
      <c r="K9" s="37" t="str">
        <f>IF(AND(Art="Freihand",OR(Maske!$B$19=L9,Maske!$C$19=L9,Maske!$D$19=L9)),"X",IF(AND(Art="Auflage",OR(Maske!$B$20=L9,Maske!$C$20=L9,Maske!$D$20=L9)),"X",""))</f>
        <v/>
      </c>
      <c r="L9" s="54" t="str">
        <f>IF(Art="Freihand",Disziplinen!Z7,Disziplinen!AA7)</f>
        <v>21 Schüler weibl.</v>
      </c>
      <c r="M9" s="55"/>
    </row>
    <row r="10" spans="1:13" ht="16.2" thickBot="1" x14ac:dyDescent="0.3">
      <c r="A10" s="91"/>
      <c r="B10" s="37" t="str">
        <f t="shared" si="0"/>
        <v/>
      </c>
      <c r="C10" s="89" t="str">
        <f>IF(Art="Freihand",Disziplinen!R8,Disziplinen!S8)</f>
        <v>1.80 KK liegend</v>
      </c>
      <c r="D10" s="90"/>
      <c r="E10" s="37" t="str">
        <f t="shared" si="1"/>
        <v/>
      </c>
      <c r="F10" s="38" t="str">
        <f>IF(Art="Freihand",Disziplinen!T8,Disziplinen!U8)</f>
        <v>2.58 GK .44</v>
      </c>
      <c r="G10" s="37" t="str">
        <f>IF(AND(Art="Freihand",H10=AuswahlDisziplin,AuswahlDisziplin&lt;&gt;""),"X",IF(AND(Art="Auflage",OR(Maske!$B$20=H10,Maske!$C$20=H10,Maske!$D$20=H10)),"X",""))</f>
        <v/>
      </c>
      <c r="H10" s="39">
        <f>IF(Art="Freihand",Disziplinen!V8,Disziplinen!W8)</f>
        <v>0</v>
      </c>
      <c r="I10" s="37" t="str">
        <f>IF(AND(Art="Freihand",OR(Maske!$B$19=J10,Maske!$C$19=J10,Maske!$D$19=J10)),"X",IF(AND(Art="Auflage",OR(Maske!$B$20=J10,Maske!$C$20=J10,Maske!$D$20=J10)),"X",""))</f>
        <v/>
      </c>
      <c r="J10" s="39" t="str">
        <f>IF(Art="Freihand",Disziplinen!X8,Disziplinen!Y8)</f>
        <v>30 Jugend männl.</v>
      </c>
      <c r="K10" s="37" t="str">
        <f>IF(AND(Art="Freihand",OR(Maske!$B$19=L10,Maske!$C$19=L10,Maske!$D$19=L10)),"X",IF(AND(Art="Auflage",OR(Maske!$B$20=L10,Maske!$C$20=L10,Maske!$D$20=L10)),"X",""))</f>
        <v/>
      </c>
      <c r="L10" s="54" t="str">
        <f>IF(Art="Freihand",Disziplinen!Z8,Disziplinen!AA8)</f>
        <v>31 Jugend weibl.</v>
      </c>
      <c r="M10" s="55"/>
    </row>
    <row r="11" spans="1:13" ht="16.2" thickBot="1" x14ac:dyDescent="0.3">
      <c r="A11" s="91"/>
      <c r="B11" s="37" t="str">
        <f t="shared" si="0"/>
        <v/>
      </c>
      <c r="C11" s="89">
        <f>IF(Art="Freihand",Disziplinen!R9,Disziplinen!S9)</f>
        <v>0</v>
      </c>
      <c r="D11" s="90"/>
      <c r="E11" s="37" t="str">
        <f t="shared" si="1"/>
        <v/>
      </c>
      <c r="F11" s="38" t="str">
        <f>IF(Art="Freihand",Disziplinen!T9,Disziplinen!U9)</f>
        <v>2.59 GK .45</v>
      </c>
      <c r="G11" s="37" t="str">
        <f>IF(AND(Art="Freihand",H11=AuswahlDisziplin,AuswahlDisziplin&lt;&gt;""),"X",IF(AND(Art="Auflage",OR(Maske!$B$20=H11,Maske!$C$20=H11,Maske!$D$20=H11)),"X",""))</f>
        <v/>
      </c>
      <c r="H11" s="39">
        <f>IF(Art="Freihand",Disziplinen!V9,Disziplinen!W9)</f>
        <v>0</v>
      </c>
      <c r="I11" s="37" t="str">
        <f>IF(AND(Art="Freihand",OR(Maske!$B$19=J11,Maske!$C$19=J11,Maske!$D$19=J11)),"X",IF(AND(Art="Auflage",OR(Maske!$B$20=J11,Maske!$C$20=J11,Maske!$D$20=J11)),"X",""))</f>
        <v/>
      </c>
      <c r="J11" s="39" t="str">
        <f>IF(Art="Freihand",Disziplinen!X9,Disziplinen!Y9)</f>
        <v>40 Junioren I männl.</v>
      </c>
      <c r="K11" s="37" t="str">
        <f>IF(AND(Art="Freihand",OR(Maske!$B$19=L11,Maske!$C$19=L11,Maske!$D$19=L11)),"X",IF(AND(Art="Auflage",OR(Maske!$B$20=L11,Maske!$C$20=L11,Maske!$D$20=L11)),"X",""))</f>
        <v/>
      </c>
      <c r="L11" s="54" t="str">
        <f>IF(Art="Freihand",Disziplinen!Z9,Disziplinen!AA9)</f>
        <v>41 Junioren I weibl.</v>
      </c>
      <c r="M11" s="55"/>
    </row>
    <row r="12" spans="1:13" ht="16.2" thickBot="1" x14ac:dyDescent="0.3">
      <c r="A12" s="91"/>
      <c r="B12" s="37" t="str">
        <f t="shared" si="0"/>
        <v/>
      </c>
      <c r="C12" s="89">
        <f>IF(Art="Freihand",Disziplinen!R10,Disziplinen!S10)</f>
        <v>0</v>
      </c>
      <c r="D12" s="90"/>
      <c r="E12" s="37" t="str">
        <f t="shared" si="1"/>
        <v/>
      </c>
      <c r="F12" s="38" t="str">
        <f>IF(Art="Freihand",Disziplinen!T10,Disziplinen!U10)</f>
        <v>2.60 Standard Pistole</v>
      </c>
      <c r="G12" s="37" t="str">
        <f>IF(AND(Art="Freihand",H12=AuswahlDisziplin,AuswahlDisziplin&lt;&gt;""),"X",IF(AND(Art="Auflage",OR(Maske!$B$20=H12,Maske!$C$20=H12,Maske!$D$20=H12)),"X",""))</f>
        <v/>
      </c>
      <c r="H12" s="39">
        <f>IF(Art="Freihand",Disziplinen!V10,Disziplinen!W10)</f>
        <v>0</v>
      </c>
      <c r="I12" s="37" t="str">
        <f>IF(AND(Art="Freihand",OR(Maske!$B$19=J12,Maske!$C$19=J12,Maske!$D$19=J12)),"X",IF(AND(Art="Auflage",OR(Maske!$B$20=J12,Maske!$C$20=J12,Maske!$D$20=J12)),"X",""))</f>
        <v/>
      </c>
      <c r="J12" s="39" t="str">
        <f>IF(Art="Freihand",Disziplinen!X10,Disziplinen!Y10)</f>
        <v>42 Junioren II männl.</v>
      </c>
      <c r="K12" s="37" t="str">
        <f>IF(AND(Art="Freihand",OR(Maske!$B$19=L12,Maske!$C$19=L12,Maske!$D$19=L12)),"X",IF(AND(Art="Auflage",OR(Maske!$B$20=L12,Maske!$C$20=L12,Maske!$D$20=L12)),"X",""))</f>
        <v/>
      </c>
      <c r="L12" s="54" t="str">
        <f>IF(Art="Freihand",Disziplinen!Z10,Disziplinen!AA10)</f>
        <v>43 Junioren II weibl.</v>
      </c>
      <c r="M12" s="55"/>
    </row>
    <row r="13" spans="1:13" ht="8.1" customHeight="1" x14ac:dyDescent="0.25">
      <c r="A13" s="91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4"/>
    </row>
    <row r="14" spans="1:13" ht="23.1" customHeight="1" thickBot="1" x14ac:dyDescent="0.3">
      <c r="A14" s="91"/>
      <c r="B14" s="85" t="s">
        <v>7</v>
      </c>
      <c r="C14" s="86"/>
      <c r="D14" s="86"/>
      <c r="E14" s="85" t="s">
        <v>8</v>
      </c>
      <c r="F14" s="87"/>
      <c r="G14" s="85" t="s">
        <v>25</v>
      </c>
      <c r="H14" s="88"/>
      <c r="I14" s="85" t="s">
        <v>33</v>
      </c>
      <c r="J14" s="86"/>
      <c r="K14" s="85" t="s">
        <v>9</v>
      </c>
      <c r="L14" s="86"/>
      <c r="M14" s="40" t="s">
        <v>26</v>
      </c>
    </row>
    <row r="15" spans="1:13" ht="23.1" customHeight="1" x14ac:dyDescent="0.25">
      <c r="A15" s="91"/>
      <c r="B15" s="80" t="str">
        <f>Maske!B$15</f>
        <v>Name1</v>
      </c>
      <c r="C15" s="81"/>
      <c r="D15" s="81"/>
      <c r="E15" s="80" t="str">
        <f>Maske!B$16</f>
        <v>Vorname1</v>
      </c>
      <c r="F15" s="81"/>
      <c r="G15" s="80">
        <f>Maske!B$21</f>
        <v>0</v>
      </c>
      <c r="H15" s="81"/>
      <c r="I15" s="80">
        <f>Maske!B$17</f>
        <v>12345678</v>
      </c>
      <c r="J15" s="82"/>
      <c r="K15" s="83">
        <f>Maske!B$18</f>
        <v>25569</v>
      </c>
      <c r="L15" s="84"/>
      <c r="M15" s="41" t="str">
        <f>IF(Maske!B$10="J","M","")</f>
        <v>M</v>
      </c>
    </row>
    <row r="16" spans="1:13" ht="23.1" customHeight="1" x14ac:dyDescent="0.25">
      <c r="A16" s="91"/>
      <c r="B16" s="80" t="str">
        <f>Maske!C$15</f>
        <v>Name2</v>
      </c>
      <c r="C16" s="81"/>
      <c r="D16" s="81"/>
      <c r="E16" s="80" t="str">
        <f>Maske!C$16</f>
        <v>Vorname2</v>
      </c>
      <c r="F16" s="81"/>
      <c r="G16" s="80">
        <f>Maske!C$21</f>
        <v>0</v>
      </c>
      <c r="H16" s="81"/>
      <c r="I16" s="80">
        <f>Maske!C$17</f>
        <v>23456789</v>
      </c>
      <c r="J16" s="82"/>
      <c r="K16" s="83">
        <f>Maske!C$18</f>
        <v>29221</v>
      </c>
      <c r="L16" s="84"/>
      <c r="M16" s="41" t="str">
        <f>IF(Maske!C$10="J","M","")</f>
        <v/>
      </c>
    </row>
    <row r="17" spans="1:13" ht="23.1" customHeight="1" x14ac:dyDescent="0.25">
      <c r="A17" s="91"/>
      <c r="B17" s="80" t="str">
        <f>Maske!D$15</f>
        <v>Name3</v>
      </c>
      <c r="C17" s="81"/>
      <c r="D17" s="81"/>
      <c r="E17" s="80" t="str">
        <f>Maske!D$16</f>
        <v>Vorname3</v>
      </c>
      <c r="F17" s="81"/>
      <c r="G17" s="80">
        <f>Maske!D$21</f>
        <v>0</v>
      </c>
      <c r="H17" s="81"/>
      <c r="I17" s="80">
        <f>Maske!D$17</f>
        <v>34567890</v>
      </c>
      <c r="J17" s="82"/>
      <c r="K17" s="83">
        <f>Maske!D$18</f>
        <v>32874</v>
      </c>
      <c r="L17" s="84"/>
      <c r="M17" s="41" t="str">
        <f>IF(Maske!D$10="J","M","")</f>
        <v/>
      </c>
    </row>
    <row r="18" spans="1:13" ht="8.1" customHeight="1" x14ac:dyDescent="0.25">
      <c r="A18" s="91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13" ht="15.6" x14ac:dyDescent="0.3">
      <c r="A19" s="91"/>
      <c r="B19" s="69" t="s">
        <v>3</v>
      </c>
      <c r="C19" s="70"/>
      <c r="D19" s="70"/>
      <c r="E19" s="42"/>
      <c r="F19" s="71">
        <f>Verein</f>
        <v>0</v>
      </c>
      <c r="G19" s="72"/>
      <c r="H19" s="73"/>
      <c r="I19" s="74" t="s">
        <v>70</v>
      </c>
      <c r="J19" s="75"/>
      <c r="K19" s="75"/>
      <c r="L19" s="75"/>
      <c r="M19" s="76"/>
    </row>
    <row r="20" spans="1:13" ht="15.6" x14ac:dyDescent="0.25">
      <c r="A20" s="91"/>
      <c r="B20" s="77" t="s">
        <v>4</v>
      </c>
      <c r="C20" s="78"/>
      <c r="D20" s="78"/>
      <c r="E20" s="78"/>
      <c r="F20" s="61">
        <f>Strasse</f>
        <v>0</v>
      </c>
      <c r="G20" s="62"/>
      <c r="H20" s="63"/>
      <c r="I20" s="79">
        <f>Termin1</f>
        <v>0</v>
      </c>
      <c r="J20" s="65"/>
      <c r="K20" s="65"/>
      <c r="L20" s="65"/>
      <c r="M20" s="66"/>
    </row>
    <row r="21" spans="1:13" ht="15.6" x14ac:dyDescent="0.25">
      <c r="A21" s="91"/>
      <c r="B21" s="56"/>
      <c r="C21" s="57"/>
      <c r="D21" s="59"/>
      <c r="E21" s="59"/>
      <c r="F21" s="61">
        <f>Ort</f>
        <v>0</v>
      </c>
      <c r="G21" s="62"/>
      <c r="H21" s="63"/>
      <c r="I21" s="64">
        <f>Termin2</f>
        <v>0</v>
      </c>
      <c r="J21" s="65"/>
      <c r="K21" s="65"/>
      <c r="L21" s="65"/>
      <c r="M21" s="66"/>
    </row>
    <row r="22" spans="1:13" ht="15.6" x14ac:dyDescent="0.25">
      <c r="A22" s="91"/>
      <c r="B22" s="58"/>
      <c r="C22" s="58"/>
      <c r="D22" s="60"/>
      <c r="E22" s="60"/>
      <c r="F22" s="61"/>
      <c r="G22" s="62"/>
      <c r="H22" s="63"/>
      <c r="I22" s="64">
        <f>Termin3</f>
        <v>0</v>
      </c>
      <c r="J22" s="65"/>
      <c r="K22" s="65"/>
      <c r="L22" s="65"/>
      <c r="M22" s="66"/>
    </row>
    <row r="23" spans="1:13" ht="15.6" x14ac:dyDescent="0.25">
      <c r="A23" s="91"/>
      <c r="B23" s="51" t="s">
        <v>5</v>
      </c>
      <c r="C23" s="51"/>
      <c r="D23" s="51" t="s">
        <v>6</v>
      </c>
      <c r="E23" s="52"/>
      <c r="F23" s="51"/>
      <c r="G23" s="51"/>
      <c r="H23" s="51"/>
      <c r="I23" s="53"/>
      <c r="J23" s="53"/>
      <c r="K23" s="53"/>
      <c r="L23" s="53"/>
      <c r="M23" s="53"/>
    </row>
  </sheetData>
  <sheetProtection algorithmName="SHA-512" hashValue="lHC4BoXTo9sgjqMGRbrM0VnxcKaApk8DHzs+TjUhXbWTahb8CwzjPOs3KsIccwq3sff9LgdgawejQwVHDvDNEw==" saltValue="3iiCGBPhYGRK5TiO4pUmyg==" spinCount="100000" sheet="1" selectLockedCells="1" selectUnlockedCells="1"/>
  <protectedRanges>
    <protectedRange sqref="J2 L2 I4:I12 K4:K12 B4:B12 E4:E12 G4:G12" name="Bereich1_1"/>
    <protectedRange sqref="B14:B17 E15:E17 G14:G17" name="Bereich1_1_1"/>
  </protectedRanges>
  <mergeCells count="59">
    <mergeCell ref="A1:A23"/>
    <mergeCell ref="B1:B2"/>
    <mergeCell ref="B3:M3"/>
    <mergeCell ref="C4:D4"/>
    <mergeCell ref="L4:M4"/>
    <mergeCell ref="C5:D5"/>
    <mergeCell ref="L5:M5"/>
    <mergeCell ref="C6:D6"/>
    <mergeCell ref="L6:M6"/>
    <mergeCell ref="B13:M13"/>
    <mergeCell ref="C7:D7"/>
    <mergeCell ref="L7:M7"/>
    <mergeCell ref="C8:D8"/>
    <mergeCell ref="L8:M8"/>
    <mergeCell ref="C9:D9"/>
    <mergeCell ref="L9:M9"/>
    <mergeCell ref="C10:D10"/>
    <mergeCell ref="C11:D11"/>
    <mergeCell ref="L11:M11"/>
    <mergeCell ref="C12:D12"/>
    <mergeCell ref="L12:M12"/>
    <mergeCell ref="B15:D15"/>
    <mergeCell ref="E15:F15"/>
    <mergeCell ref="G15:H15"/>
    <mergeCell ref="I15:J15"/>
    <mergeCell ref="K15:L15"/>
    <mergeCell ref="B14:D14"/>
    <mergeCell ref="E14:F14"/>
    <mergeCell ref="G14:H14"/>
    <mergeCell ref="I14:J14"/>
    <mergeCell ref="K14:L14"/>
    <mergeCell ref="F20:H20"/>
    <mergeCell ref="I20:M20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K17:L17"/>
    <mergeCell ref="B23:C23"/>
    <mergeCell ref="D23:E23"/>
    <mergeCell ref="F23:H23"/>
    <mergeCell ref="I23:M23"/>
    <mergeCell ref="L10:M10"/>
    <mergeCell ref="B21:C22"/>
    <mergeCell ref="D21:E22"/>
    <mergeCell ref="F21:H21"/>
    <mergeCell ref="I21:M21"/>
    <mergeCell ref="F22:H22"/>
    <mergeCell ref="I22:M22"/>
    <mergeCell ref="B18:M18"/>
    <mergeCell ref="B19:D19"/>
    <mergeCell ref="F19:H19"/>
    <mergeCell ref="I19:M19"/>
    <mergeCell ref="B20:E20"/>
  </mergeCells>
  <conditionalFormatting sqref="C4:C12 F4:F12 H4:H12 J4:J12 L4:M12">
    <cfRule type="expression" dxfId="1" priority="1">
      <formula>ISTEXT(C4)=FALSE</formula>
    </cfRule>
  </conditionalFormatting>
  <printOptions horizontalCentered="1" verticalCentered="1"/>
  <pageMargins left="0.27559055118110237" right="0.27559055118110237" top="0.27559055118110237" bottom="0.27559055118110237" header="0.31496062992125984" footer="0.31496062992125984"/>
  <pageSetup paperSize="11" scale="99" orientation="landscape" r:id="rId1"/>
  <headerFooter alignWithMargins="0"/>
  <ignoredErrors>
    <ignoredError sqref="F4:F5 F6:F9 J4:J12 F10:F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9A8B-3D5C-4E70-A873-23B54BC3DC13}">
  <sheetPr>
    <tabColor theme="9" tint="0.79998168889431442"/>
  </sheetPr>
  <dimension ref="A1:D21"/>
  <sheetViews>
    <sheetView showGridLines="0" showRowColHeaders="0" showZeros="0" workbookViewId="0">
      <selection activeCell="B11" sqref="B11"/>
    </sheetView>
  </sheetViews>
  <sheetFormatPr baseColWidth="10" defaultColWidth="9.453125" defaultRowHeight="18" x14ac:dyDescent="0.35"/>
  <cols>
    <col min="1" max="1" width="27.453125" style="9" customWidth="1"/>
    <col min="2" max="2" width="33.36328125" style="9" customWidth="1"/>
    <col min="3" max="3" width="33.1796875" style="9" customWidth="1"/>
    <col min="4" max="4" width="33.36328125" style="9" customWidth="1"/>
    <col min="5" max="5" width="12.81640625" style="9" customWidth="1"/>
    <col min="6" max="16384" width="9.453125" style="9"/>
  </cols>
  <sheetData>
    <row r="1" spans="1:4" ht="10.199999999999999" customHeight="1" x14ac:dyDescent="0.35"/>
    <row r="2" spans="1:4" x14ac:dyDescent="0.35">
      <c r="A2" s="8" t="s">
        <v>71</v>
      </c>
      <c r="C2" s="15" t="s">
        <v>75</v>
      </c>
      <c r="D2" s="11"/>
    </row>
    <row r="3" spans="1:4" x14ac:dyDescent="0.35">
      <c r="A3" s="9" t="s">
        <v>72</v>
      </c>
      <c r="B3" s="10" t="s">
        <v>134</v>
      </c>
      <c r="C3" s="15" t="s">
        <v>79</v>
      </c>
      <c r="D3" s="11"/>
    </row>
    <row r="4" spans="1:4" x14ac:dyDescent="0.35">
      <c r="A4" s="9" t="s">
        <v>73</v>
      </c>
      <c r="B4" s="10" t="s">
        <v>10</v>
      </c>
      <c r="C4" s="15" t="s">
        <v>87</v>
      </c>
      <c r="D4" s="11"/>
    </row>
    <row r="5" spans="1:4" x14ac:dyDescent="0.35">
      <c r="A5" s="9" t="s">
        <v>74</v>
      </c>
      <c r="B5" s="11">
        <v>2026</v>
      </c>
      <c r="C5" s="15" t="s">
        <v>88</v>
      </c>
      <c r="D5" s="11"/>
    </row>
    <row r="6" spans="1:4" x14ac:dyDescent="0.35">
      <c r="B6" s="14"/>
    </row>
    <row r="8" spans="1:4" x14ac:dyDescent="0.35">
      <c r="B8" s="9" t="s">
        <v>76</v>
      </c>
      <c r="C8" s="9" t="s">
        <v>77</v>
      </c>
      <c r="D8" s="9" t="s">
        <v>78</v>
      </c>
    </row>
    <row r="9" spans="1:4" x14ac:dyDescent="0.35">
      <c r="A9" s="9" t="s">
        <v>79</v>
      </c>
      <c r="B9" s="10" t="s">
        <v>141</v>
      </c>
      <c r="C9" s="10" t="s">
        <v>143</v>
      </c>
      <c r="D9" s="10" t="s">
        <v>142</v>
      </c>
    </row>
    <row r="10" spans="1:4" x14ac:dyDescent="0.35">
      <c r="A10" s="9" t="s">
        <v>100</v>
      </c>
      <c r="B10" s="23" t="s">
        <v>144</v>
      </c>
      <c r="C10" s="23" t="s">
        <v>132</v>
      </c>
      <c r="D10" s="23" t="s">
        <v>132</v>
      </c>
    </row>
    <row r="11" spans="1:4" x14ac:dyDescent="0.35">
      <c r="A11" s="9" t="s">
        <v>101</v>
      </c>
      <c r="B11" s="25"/>
      <c r="C11" s="24"/>
      <c r="D11" s="24"/>
    </row>
    <row r="12" spans="1:4" x14ac:dyDescent="0.35">
      <c r="A12" s="9" t="s">
        <v>101</v>
      </c>
      <c r="B12" s="25"/>
      <c r="C12" s="24"/>
      <c r="D12" s="24"/>
    </row>
    <row r="13" spans="1:4" x14ac:dyDescent="0.35">
      <c r="A13" s="9" t="s">
        <v>101</v>
      </c>
      <c r="B13" s="25"/>
      <c r="C13" s="24"/>
      <c r="D13" s="24"/>
    </row>
    <row r="15" spans="1:4" x14ac:dyDescent="0.35">
      <c r="A15" s="9" t="s">
        <v>79</v>
      </c>
      <c r="B15" s="12" t="str">
        <f>_xlfn.XLOOKUP(B$9,Liste[Name_lang],Liste[Name],"",0)</f>
        <v>Name1</v>
      </c>
      <c r="C15" s="12" t="str">
        <f>_xlfn.XLOOKUP(C$9,Liste[Name_lang],Liste[Name],"",0)</f>
        <v>Name2</v>
      </c>
      <c r="D15" s="12" t="str">
        <f>_xlfn.XLOOKUP(D$9,Liste[Name_lang],Liste[Name],"",0)</f>
        <v>Name3</v>
      </c>
    </row>
    <row r="16" spans="1:4" x14ac:dyDescent="0.35">
      <c r="A16" s="9" t="s">
        <v>80</v>
      </c>
      <c r="B16" s="12" t="str">
        <f>_xlfn.XLOOKUP(B$9,Liste[Name_lang],Liste[Vorname],"",0)</f>
        <v>Vorname1</v>
      </c>
      <c r="C16" s="12" t="str">
        <f>_xlfn.XLOOKUP(C$9,Liste[Name_lang],Liste[Vorname],"",0)</f>
        <v>Vorname2</v>
      </c>
      <c r="D16" s="12" t="str">
        <f>_xlfn.XLOOKUP(D$9,Liste[Name_lang],Liste[Vorname],"",0)</f>
        <v>Vorname3</v>
      </c>
    </row>
    <row r="17" spans="1:4" x14ac:dyDescent="0.35">
      <c r="A17" s="9" t="s">
        <v>81</v>
      </c>
      <c r="B17" s="12">
        <f>_xlfn.XLOOKUP(B$9,Liste[Name_lang],Liste[Sportpass Nr.],"",0)</f>
        <v>12345678</v>
      </c>
      <c r="C17" s="12">
        <f>_xlfn.XLOOKUP(C$9,Liste[Name_lang],Liste[Sportpass Nr.],"",0)</f>
        <v>23456789</v>
      </c>
      <c r="D17" s="12">
        <f>_xlfn.XLOOKUP(D$9,Liste[Name_lang],Liste[Sportpass Nr.],"",0)</f>
        <v>34567890</v>
      </c>
    </row>
    <row r="18" spans="1:4" x14ac:dyDescent="0.35">
      <c r="A18" s="9" t="s">
        <v>82</v>
      </c>
      <c r="B18" s="13">
        <f>_xlfn.XLOOKUP(B$9,Liste[Name_lang],Liste[Geburtsdatum],"",0)</f>
        <v>25569</v>
      </c>
      <c r="C18" s="13">
        <f>_xlfn.XLOOKUP(C$9,Liste[Name_lang],Liste[Geburtsdatum],"",0)</f>
        <v>29221</v>
      </c>
      <c r="D18" s="13">
        <f>_xlfn.XLOOKUP(D$9,Liste[Name_lang],Liste[Geburtsdatum],"",0)</f>
        <v>32874</v>
      </c>
    </row>
    <row r="19" spans="1:4" x14ac:dyDescent="0.35">
      <c r="A19" s="9" t="s">
        <v>83</v>
      </c>
      <c r="B19" s="19" t="str">
        <f>IFERROR(IF(_xlfn.XLOOKUP(B$9,Liste[Name_lang],Liste[Geschlecht],,1)="w",_xlfn.XLOOKUP(Sportjahr-YEAR(B$18),KlassenW[Alter von],KlassenW[Klasse],,-1),_xlfn.XLOOKUP(Sportjahr-YEAR(B$18),KlassenM[Alter von],KlassenM[Klasse],,-1)),"")</f>
        <v>14  Herren III</v>
      </c>
      <c r="C19" s="19" t="str">
        <f>IFERROR(IF(_xlfn.XLOOKUP(C$9,Liste[Name_lang],Liste[Geschlecht],,1)="w",_xlfn.XLOOKUP(Sportjahr-YEAR(C$18),KlassenW[Alter von],KlassenW[Klasse],,-1),_xlfn.XLOOKUP(Sportjahr-YEAR(C$18),KlassenM[Alter von],KlassenM[Klasse],,-1)),"")</f>
        <v>13 Damen II</v>
      </c>
      <c r="D19" s="19" t="str">
        <f>IFERROR(IF(_xlfn.XLOOKUP(D$9,Liste[Name_lang],Liste[Geschlecht],,1)="w",_xlfn.XLOOKUP(Sportjahr-YEAR(D$18),KlassenW[Alter von],KlassenW[Klasse],,-1),_xlfn.XLOOKUP(Sportjahr-YEAR(D$18),KlassenM[Alter von],KlassenM[Klasse],,-1)),"")</f>
        <v>10 Herren I</v>
      </c>
    </row>
    <row r="20" spans="1:4" x14ac:dyDescent="0.35">
      <c r="A20" s="9" t="s">
        <v>84</v>
      </c>
      <c r="B20" s="19" t="str">
        <f>IFERROR(IF(_xlfn.XLOOKUP(B$9,Liste[Name_lang],Liste[Geschlecht],,1)="w",_xlfn.XLOOKUP(Sportjahr-YEAR(B$18),AuflageklassenW[Alter von],AuflageklassenW[Klasse Auflage],,-1),_xlfn.XLOOKUP(Sportjahr-YEAR(B$18),AuflageklassenM[Alter von],AuflageklassenM[Klasse Auflage],,-1)),"")</f>
        <v>70 Senioren I männl.</v>
      </c>
      <c r="C20" s="19" t="str">
        <f>IFERROR(IF(_xlfn.XLOOKUP(C$9,Liste[Name_lang],Liste[Geschlecht],,1)="w",_xlfn.XLOOKUP(Sportjahr-YEAR(C$18),AuflageklassenW[Alter von],AuflageklassenW[Klasse Auflage],,-1),_xlfn.XLOOKUP(Sportjahr-YEAR(C$18),AuflageklassenM[Alter von],AuflageklassenM[Klasse Auflage],,-1)),"")</f>
        <v>11 Damen</v>
      </c>
      <c r="D20" s="19" t="str">
        <f>IFERROR(IF(_xlfn.XLOOKUP(D$9,Liste[Name_lang],Liste[Geschlecht],,1)="w",_xlfn.XLOOKUP(Sportjahr-YEAR(D$18),AuflageklassenW[Alter von],AuflageklassenW[Klasse Auflage],,-1),_xlfn.XLOOKUP(Sportjahr-YEAR(D$18),AuflageklassenM[Alter von],AuflageklassenM[Klasse Auflage],,-1)),"")</f>
        <v>10 Herren</v>
      </c>
    </row>
    <row r="21" spans="1:4" x14ac:dyDescent="0.35">
      <c r="A21" s="9" t="s">
        <v>102</v>
      </c>
      <c r="B21" s="12">
        <f>_xlfn.XLOOKUP(B$9,Liste[Name_lang],Liste[DSA Nr.],"",0)</f>
        <v>0</v>
      </c>
      <c r="C21" s="12">
        <f>_xlfn.XLOOKUP(C$9,Liste[Name_lang],Liste[DSA Nr.],"",0)</f>
        <v>0</v>
      </c>
      <c r="D21" s="12">
        <f>_xlfn.XLOOKUP(D$9,Liste[Name_lang],Liste[DSA Nr.],"",0)</f>
        <v>0</v>
      </c>
    </row>
  </sheetData>
  <sheetProtection algorithmName="SHA-512" hashValue="aIM+VxibWfZIDkduWXrPcdY5CCEbtHReTOuVFkv4Yc8L5cqPQuR8QzhvQNTcIUU+5PFlsrwpAmcG4pOvCRHupg==" saltValue="oXy5qPoRbOz2gVQrJNo53A==" spinCount="100000" sheet="1" selectLockedCells="1"/>
  <dataValidations count="4">
    <dataValidation type="list" allowBlank="1" showInputMessage="1" showErrorMessage="1" sqref="B4" xr:uid="{BCE1DA9D-8A86-4B16-8599-180651C33A2E}">
      <formula1>IF(Art="Auflage",Disziplin_AUF,Disziplin_FH)</formula1>
    </dataValidation>
    <dataValidation type="list" allowBlank="1" showInputMessage="1" showErrorMessage="1" sqref="B3" xr:uid="{431D28E7-BD4F-4895-8608-437300AEAC6C}">
      <formula1>"Auflage,Freihand"</formula1>
    </dataValidation>
    <dataValidation type="list" allowBlank="1" showInputMessage="1" showErrorMessage="1" sqref="B9:D9" xr:uid="{3F996133-2BDA-4527-8FF9-07D30C0207FA}">
      <formula1>Name_lang</formula1>
    </dataValidation>
    <dataValidation type="list" allowBlank="1" showInputMessage="1" showErrorMessage="1" sqref="B10:D10" xr:uid="{72DEA35B-C2ED-4F6C-A43C-2866E4388B34}">
      <formula1>"J,N"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10C8-E602-462E-A2E2-E62AEF6D8410}">
  <sheetPr>
    <tabColor theme="3" tint="0.79998168889431442"/>
  </sheetPr>
  <dimension ref="B1:H48"/>
  <sheetViews>
    <sheetView showGridLines="0" showRowColHeader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baseColWidth="10" defaultColWidth="8.81640625" defaultRowHeight="15" x14ac:dyDescent="0.25"/>
  <cols>
    <col min="1" max="1" width="2.81640625" customWidth="1"/>
    <col min="2" max="2" width="16.81640625" style="20" customWidth="1"/>
    <col min="3" max="3" width="16.1796875" style="20" customWidth="1"/>
    <col min="4" max="4" width="15.36328125" style="20" customWidth="1"/>
    <col min="5" max="5" width="16.81640625" style="21" customWidth="1"/>
    <col min="6" max="7" width="17.1796875" style="20" customWidth="1"/>
    <col min="8" max="8" width="32.08984375" style="20" hidden="1" customWidth="1"/>
    <col min="9" max="250" width="11.54296875" customWidth="1"/>
  </cols>
  <sheetData>
    <row r="1" spans="2:8" s="2" customFormat="1" ht="23.1" customHeight="1" x14ac:dyDescent="0.3">
      <c r="B1" s="22" t="s">
        <v>7</v>
      </c>
      <c r="C1" s="22" t="s">
        <v>8</v>
      </c>
      <c r="D1" s="22" t="s">
        <v>25</v>
      </c>
      <c r="E1" s="22" t="s">
        <v>33</v>
      </c>
      <c r="F1" s="22" t="s">
        <v>9</v>
      </c>
      <c r="G1" s="22" t="s">
        <v>95</v>
      </c>
      <c r="H1" s="6" t="s">
        <v>89</v>
      </c>
    </row>
    <row r="2" spans="2:8" ht="21" customHeight="1" x14ac:dyDescent="0.25">
      <c r="B2" s="5" t="s">
        <v>135</v>
      </c>
      <c r="C2" s="5" t="s">
        <v>138</v>
      </c>
      <c r="D2" s="3"/>
      <c r="E2" s="3">
        <v>12345678</v>
      </c>
      <c r="F2" s="4">
        <v>25569</v>
      </c>
      <c r="G2" s="4" t="s">
        <v>98</v>
      </c>
      <c r="H2" s="1" t="str">
        <f>CONCATENATE(Liste[[#This Row],[Name]],", ",Liste[[#This Row],[Vorname]])</f>
        <v>Name1, Vorname1</v>
      </c>
    </row>
    <row r="3" spans="2:8" ht="21" customHeight="1" x14ac:dyDescent="0.25">
      <c r="B3" s="5" t="s">
        <v>136</v>
      </c>
      <c r="C3" s="5" t="s">
        <v>139</v>
      </c>
      <c r="D3" s="3"/>
      <c r="E3" s="3">
        <v>23456789</v>
      </c>
      <c r="F3" s="4">
        <v>29221</v>
      </c>
      <c r="G3" s="4" t="s">
        <v>99</v>
      </c>
      <c r="H3" s="1" t="str">
        <f>CONCATENATE(Liste[[#This Row],[Name]],", ",Liste[[#This Row],[Vorname]])</f>
        <v>Name2, Vorname2</v>
      </c>
    </row>
    <row r="4" spans="2:8" ht="21" customHeight="1" x14ac:dyDescent="0.25">
      <c r="B4" s="5" t="s">
        <v>137</v>
      </c>
      <c r="C4" s="5" t="s">
        <v>140</v>
      </c>
      <c r="D4" s="3"/>
      <c r="E4" s="3">
        <v>34567890</v>
      </c>
      <c r="F4" s="4">
        <v>32874</v>
      </c>
      <c r="G4" s="4" t="s">
        <v>98</v>
      </c>
      <c r="H4" s="1" t="str">
        <f>CONCATENATE(Liste[[#This Row],[Name]],", ",Liste[[#This Row],[Vorname]])</f>
        <v>Name3, Vorname3</v>
      </c>
    </row>
    <row r="5" spans="2:8" ht="21" customHeight="1" x14ac:dyDescent="0.25">
      <c r="B5" s="5"/>
      <c r="C5" s="5"/>
      <c r="D5" s="3"/>
      <c r="E5" s="3"/>
      <c r="F5" s="4"/>
      <c r="G5" s="4"/>
      <c r="H5" s="1" t="str">
        <f>CONCATENATE(Liste[[#This Row],[Name]],", ",Liste[[#This Row],[Vorname]])</f>
        <v xml:space="preserve">, </v>
      </c>
    </row>
    <row r="6" spans="2:8" ht="21" customHeight="1" x14ac:dyDescent="0.25">
      <c r="B6" s="5"/>
      <c r="C6" s="5"/>
      <c r="D6" s="3"/>
      <c r="E6" s="3"/>
      <c r="F6" s="4"/>
      <c r="G6" s="4"/>
      <c r="H6" s="1" t="str">
        <f>CONCATENATE(Liste[[#This Row],[Name]],", ",Liste[[#This Row],[Vorname]])</f>
        <v xml:space="preserve">, </v>
      </c>
    </row>
    <row r="7" spans="2:8" ht="21" customHeight="1" x14ac:dyDescent="0.25">
      <c r="B7" s="5"/>
      <c r="C7" s="5"/>
      <c r="D7" s="3"/>
      <c r="E7" s="3"/>
      <c r="F7" s="4"/>
      <c r="G7" s="4"/>
      <c r="H7" s="1" t="str">
        <f>CONCATENATE(Liste[[#This Row],[Name]],", ",Liste[[#This Row],[Vorname]])</f>
        <v xml:space="preserve">, </v>
      </c>
    </row>
    <row r="8" spans="2:8" ht="21" customHeight="1" x14ac:dyDescent="0.25">
      <c r="B8" s="5"/>
      <c r="C8" s="5"/>
      <c r="D8" s="3"/>
      <c r="E8" s="3"/>
      <c r="F8" s="4"/>
      <c r="G8" s="4"/>
      <c r="H8" s="1" t="str">
        <f>CONCATENATE(Liste[[#This Row],[Name]],", ",Liste[[#This Row],[Vorname]])</f>
        <v xml:space="preserve">, </v>
      </c>
    </row>
    <row r="9" spans="2:8" ht="21" customHeight="1" x14ac:dyDescent="0.25">
      <c r="B9" s="5"/>
      <c r="C9" s="5"/>
      <c r="D9" s="3"/>
      <c r="E9" s="3"/>
      <c r="F9" s="4"/>
      <c r="G9" s="4"/>
      <c r="H9" s="1" t="str">
        <f>CONCATENATE(Liste[[#This Row],[Name]],", ",Liste[[#This Row],[Vorname]])</f>
        <v xml:space="preserve">, </v>
      </c>
    </row>
    <row r="10" spans="2:8" ht="21" customHeight="1" x14ac:dyDescent="0.25">
      <c r="B10" s="5"/>
      <c r="C10" s="5"/>
      <c r="D10" s="3"/>
      <c r="E10" s="3"/>
      <c r="F10" s="4"/>
      <c r="G10" s="4"/>
      <c r="H10" s="1" t="str">
        <f>CONCATENATE(Liste[[#This Row],[Name]],", ",Liste[[#This Row],[Vorname]])</f>
        <v xml:space="preserve">, </v>
      </c>
    </row>
    <row r="11" spans="2:8" ht="21" customHeight="1" x14ac:dyDescent="0.25">
      <c r="B11" s="5"/>
      <c r="C11" s="5"/>
      <c r="D11" s="3"/>
      <c r="E11" s="3"/>
      <c r="F11" s="4"/>
      <c r="G11" s="4"/>
      <c r="H11" s="1" t="str">
        <f>CONCATENATE(Liste[[#This Row],[Name]],", ",Liste[[#This Row],[Vorname]])</f>
        <v xml:space="preserve">, </v>
      </c>
    </row>
    <row r="12" spans="2:8" ht="21" customHeight="1" x14ac:dyDescent="0.25">
      <c r="B12" s="5"/>
      <c r="C12" s="5"/>
      <c r="D12" s="3"/>
      <c r="E12" s="3"/>
      <c r="F12" s="4"/>
      <c r="G12" s="4"/>
      <c r="H12" s="1" t="str">
        <f>CONCATENATE(Liste[[#This Row],[Name]],", ",Liste[[#This Row],[Vorname]])</f>
        <v xml:space="preserve">, </v>
      </c>
    </row>
    <row r="13" spans="2:8" ht="21" customHeight="1" x14ac:dyDescent="0.25">
      <c r="B13" s="5"/>
      <c r="C13" s="5"/>
      <c r="D13" s="3"/>
      <c r="E13" s="3"/>
      <c r="F13" s="4"/>
      <c r="G13" s="4"/>
      <c r="H13" s="1" t="str">
        <f>CONCATENATE(Liste[[#This Row],[Name]],", ",Liste[[#This Row],[Vorname]])</f>
        <v xml:space="preserve">, </v>
      </c>
    </row>
    <row r="14" spans="2:8" ht="21" customHeight="1" x14ac:dyDescent="0.25">
      <c r="B14" s="5"/>
      <c r="C14" s="5"/>
      <c r="D14" s="3"/>
      <c r="E14" s="3"/>
      <c r="F14" s="4"/>
      <c r="G14" s="4"/>
      <c r="H14" s="1" t="str">
        <f>CONCATENATE(Liste[[#This Row],[Name]],", ",Liste[[#This Row],[Vorname]])</f>
        <v xml:space="preserve">, </v>
      </c>
    </row>
    <row r="15" spans="2:8" ht="21" customHeight="1" x14ac:dyDescent="0.25">
      <c r="B15" s="5"/>
      <c r="C15" s="5"/>
      <c r="D15" s="3"/>
      <c r="E15" s="3"/>
      <c r="F15" s="4"/>
      <c r="G15" s="4"/>
      <c r="H15" s="1" t="str">
        <f>CONCATENATE(Liste[[#This Row],[Name]],", ",Liste[[#This Row],[Vorname]])</f>
        <v xml:space="preserve">, </v>
      </c>
    </row>
    <row r="16" spans="2:8" ht="21" customHeight="1" x14ac:dyDescent="0.25">
      <c r="B16" s="5"/>
      <c r="C16" s="5"/>
      <c r="D16" s="3"/>
      <c r="E16" s="3"/>
      <c r="F16" s="4"/>
      <c r="G16" s="4"/>
      <c r="H16" s="1" t="str">
        <f>CONCATENATE(Liste[[#This Row],[Name]],", ",Liste[[#This Row],[Vorname]])</f>
        <v xml:space="preserve">, </v>
      </c>
    </row>
    <row r="17" spans="2:8" ht="21" customHeight="1" x14ac:dyDescent="0.25">
      <c r="B17" s="48"/>
      <c r="C17" s="48"/>
      <c r="D17" s="49"/>
      <c r="E17" s="49"/>
      <c r="F17" s="50"/>
      <c r="G17" s="4"/>
      <c r="H17" s="1" t="str">
        <f>CONCATENATE(Liste[[#This Row],[Name]],", ",Liste[[#This Row],[Vorname]])</f>
        <v xml:space="preserve">, </v>
      </c>
    </row>
    <row r="18" spans="2:8" ht="21" customHeight="1" x14ac:dyDescent="0.25">
      <c r="B18" s="48"/>
      <c r="C18" s="48"/>
      <c r="D18" s="49"/>
      <c r="E18" s="49"/>
      <c r="F18" s="50"/>
      <c r="G18" s="4"/>
      <c r="H18" s="1" t="str">
        <f>CONCATENATE(Liste[[#This Row],[Name]],", ",Liste[[#This Row],[Vorname]])</f>
        <v xml:space="preserve">, </v>
      </c>
    </row>
    <row r="19" spans="2:8" ht="21" customHeight="1" x14ac:dyDescent="0.25">
      <c r="B19" s="48"/>
      <c r="C19" s="48"/>
      <c r="D19" s="49"/>
      <c r="E19" s="49"/>
      <c r="F19" s="50"/>
      <c r="G19" s="4"/>
      <c r="H19" s="1" t="str">
        <f>CONCATENATE(Liste[[#This Row],[Name]],", ",Liste[[#This Row],[Vorname]])</f>
        <v xml:space="preserve">, </v>
      </c>
    </row>
    <row r="20" spans="2:8" ht="21" customHeight="1" x14ac:dyDescent="0.25">
      <c r="B20" s="48"/>
      <c r="C20" s="48"/>
      <c r="D20" s="49"/>
      <c r="E20" s="49"/>
      <c r="F20" s="50"/>
      <c r="G20" s="4"/>
      <c r="H20" s="1" t="str">
        <f>CONCATENATE(Liste[[#This Row],[Name]],", ",Liste[[#This Row],[Vorname]])</f>
        <v xml:space="preserve">, </v>
      </c>
    </row>
    <row r="21" spans="2:8" ht="21" customHeight="1" x14ac:dyDescent="0.25">
      <c r="B21" s="5"/>
      <c r="C21" s="5"/>
      <c r="D21" s="3"/>
      <c r="E21" s="3"/>
      <c r="F21" s="4"/>
      <c r="G21" s="4"/>
      <c r="H21" s="1" t="str">
        <f>CONCATENATE(Liste[[#This Row],[Name]],", ",Liste[[#This Row],[Vorname]])</f>
        <v xml:space="preserve">, </v>
      </c>
    </row>
    <row r="22" spans="2:8" ht="21" customHeight="1" x14ac:dyDescent="0.25">
      <c r="B22" s="48"/>
      <c r="C22" s="48"/>
      <c r="D22" s="49"/>
      <c r="E22" s="49"/>
      <c r="F22" s="50"/>
      <c r="G22" s="4"/>
      <c r="H22" s="1" t="str">
        <f>CONCATENATE(Liste[[#This Row],[Name]],", ",Liste[[#This Row],[Vorname]])</f>
        <v xml:space="preserve">, </v>
      </c>
    </row>
    <row r="23" spans="2:8" ht="21" customHeight="1" x14ac:dyDescent="0.25">
      <c r="B23" s="48"/>
      <c r="C23" s="48"/>
      <c r="D23" s="49"/>
      <c r="E23" s="49"/>
      <c r="F23" s="50"/>
      <c r="G23" s="4"/>
      <c r="H23" s="1" t="str">
        <f>CONCATENATE(Liste[[#This Row],[Name]],", ",Liste[[#This Row],[Vorname]])</f>
        <v xml:space="preserve">, </v>
      </c>
    </row>
    <row r="24" spans="2:8" ht="21" customHeight="1" x14ac:dyDescent="0.25">
      <c r="B24" s="48"/>
      <c r="C24" s="48"/>
      <c r="D24" s="49"/>
      <c r="E24" s="49"/>
      <c r="F24" s="50"/>
      <c r="G24" s="4"/>
      <c r="H24" s="1" t="str">
        <f>CONCATENATE(Liste[[#This Row],[Name]],", ",Liste[[#This Row],[Vorname]])</f>
        <v xml:space="preserve">, </v>
      </c>
    </row>
    <row r="25" spans="2:8" ht="21" customHeight="1" x14ac:dyDescent="0.25">
      <c r="B25" s="5"/>
      <c r="C25" s="5"/>
      <c r="D25" s="3"/>
      <c r="E25" s="3"/>
      <c r="F25" s="4"/>
      <c r="G25" s="4"/>
      <c r="H25" s="1" t="str">
        <f>CONCATENATE(Liste[[#This Row],[Name]],", ",Liste[[#This Row],[Vorname]])</f>
        <v xml:space="preserve">, </v>
      </c>
    </row>
    <row r="26" spans="2:8" ht="21" customHeight="1" x14ac:dyDescent="0.25">
      <c r="B26" s="5"/>
      <c r="C26" s="5"/>
      <c r="D26" s="3"/>
      <c r="E26" s="3"/>
      <c r="F26" s="4"/>
      <c r="G26" s="4"/>
      <c r="H26" s="1" t="str">
        <f>CONCATENATE(Liste[[#This Row],[Name]],", ",Liste[[#This Row],[Vorname]])</f>
        <v xml:space="preserve">, </v>
      </c>
    </row>
    <row r="27" spans="2:8" ht="21" customHeight="1" x14ac:dyDescent="0.25">
      <c r="B27" s="5"/>
      <c r="C27" s="5"/>
      <c r="D27" s="3"/>
      <c r="E27" s="3"/>
      <c r="F27" s="4"/>
      <c r="G27" s="4"/>
      <c r="H27" s="1" t="str">
        <f>CONCATENATE(Liste[[#This Row],[Name]],", ",Liste[[#This Row],[Vorname]])</f>
        <v xml:space="preserve">, </v>
      </c>
    </row>
    <row r="28" spans="2:8" ht="21" customHeight="1" x14ac:dyDescent="0.25">
      <c r="B28" s="48"/>
      <c r="C28" s="48"/>
      <c r="D28" s="49"/>
      <c r="E28" s="49"/>
      <c r="F28" s="50"/>
      <c r="G28" s="4"/>
      <c r="H28" s="1" t="str">
        <f>CONCATENATE(Liste[[#This Row],[Name]],", ",Liste[[#This Row],[Vorname]])</f>
        <v xml:space="preserve">, </v>
      </c>
    </row>
    <row r="29" spans="2:8" ht="21" customHeight="1" x14ac:dyDescent="0.25">
      <c r="B29" s="5"/>
      <c r="C29" s="5"/>
      <c r="D29" s="3"/>
      <c r="E29" s="3"/>
      <c r="F29" s="4"/>
      <c r="G29" s="4"/>
      <c r="H29" s="1" t="str">
        <f>CONCATENATE(Liste[[#This Row],[Name]],", ",Liste[[#This Row],[Vorname]])</f>
        <v xml:space="preserve">, </v>
      </c>
    </row>
    <row r="30" spans="2:8" ht="21" customHeight="1" x14ac:dyDescent="0.25">
      <c r="B30" s="48"/>
      <c r="C30" s="48"/>
      <c r="D30" s="49"/>
      <c r="E30" s="49"/>
      <c r="F30" s="50"/>
      <c r="G30" s="4"/>
      <c r="H30" s="1" t="str">
        <f>CONCATENATE(Liste[[#This Row],[Name]],", ",Liste[[#This Row],[Vorname]])</f>
        <v xml:space="preserve">, </v>
      </c>
    </row>
    <row r="31" spans="2:8" ht="21" customHeight="1" x14ac:dyDescent="0.25">
      <c r="B31" s="5"/>
      <c r="C31" s="5"/>
      <c r="D31" s="3"/>
      <c r="E31" s="3"/>
      <c r="F31" s="4"/>
      <c r="G31" s="4"/>
      <c r="H31" s="1" t="str">
        <f>CONCATENATE(Liste[[#This Row],[Name]],", ",Liste[[#This Row],[Vorname]])</f>
        <v xml:space="preserve">, </v>
      </c>
    </row>
    <row r="32" spans="2:8" ht="21" customHeight="1" x14ac:dyDescent="0.25">
      <c r="B32" s="5"/>
      <c r="C32" s="5"/>
      <c r="D32" s="3"/>
      <c r="E32" s="3"/>
      <c r="F32" s="4"/>
      <c r="G32" s="4"/>
      <c r="H32" s="1" t="str">
        <f>CONCATENATE(Liste[[#This Row],[Name]],", ",Liste[[#This Row],[Vorname]])</f>
        <v xml:space="preserve">, </v>
      </c>
    </row>
    <row r="33" spans="2:8" ht="21" customHeight="1" x14ac:dyDescent="0.25">
      <c r="B33" s="48"/>
      <c r="C33" s="48"/>
      <c r="D33" s="49"/>
      <c r="E33" s="49"/>
      <c r="F33" s="50"/>
      <c r="G33" s="4"/>
      <c r="H33" s="1" t="str">
        <f>CONCATENATE(Liste[[#This Row],[Name]],", ",Liste[[#This Row],[Vorname]])</f>
        <v xml:space="preserve">, </v>
      </c>
    </row>
    <row r="34" spans="2:8" ht="21" customHeight="1" x14ac:dyDescent="0.25">
      <c r="B34" s="48"/>
      <c r="C34" s="48"/>
      <c r="D34" s="49"/>
      <c r="E34" s="49"/>
      <c r="F34" s="50"/>
      <c r="G34" s="4"/>
      <c r="H34" s="1" t="str">
        <f>CONCATENATE(Liste[[#This Row],[Name]],", ",Liste[[#This Row],[Vorname]])</f>
        <v xml:space="preserve">, </v>
      </c>
    </row>
    <row r="35" spans="2:8" ht="21" customHeight="1" x14ac:dyDescent="0.25">
      <c r="B35" s="5"/>
      <c r="C35" s="5"/>
      <c r="D35" s="3"/>
      <c r="E35" s="3"/>
      <c r="F35" s="4"/>
      <c r="G35" s="4"/>
      <c r="H35" s="1" t="str">
        <f>CONCATENATE(Liste[[#This Row],[Name]],", ",Liste[[#This Row],[Vorname]])</f>
        <v xml:space="preserve">, </v>
      </c>
    </row>
    <row r="36" spans="2:8" ht="21" customHeight="1" x14ac:dyDescent="0.25">
      <c r="B36" s="5"/>
      <c r="C36" s="5"/>
      <c r="D36" s="3"/>
      <c r="E36" s="3"/>
      <c r="F36" s="4"/>
      <c r="G36" s="4"/>
      <c r="H36" s="1" t="str">
        <f>CONCATENATE(Liste[[#This Row],[Name]],", ",Liste[[#This Row],[Vorname]])</f>
        <v xml:space="preserve">, </v>
      </c>
    </row>
    <row r="37" spans="2:8" ht="21" customHeight="1" x14ac:dyDescent="0.25">
      <c r="B37" s="48"/>
      <c r="C37" s="48"/>
      <c r="D37" s="49"/>
      <c r="E37" s="49"/>
      <c r="F37" s="50"/>
      <c r="G37" s="4"/>
      <c r="H37" s="1" t="str">
        <f>CONCATENATE(Liste[[#This Row],[Name]],", ",Liste[[#This Row],[Vorname]])</f>
        <v xml:space="preserve">, </v>
      </c>
    </row>
    <row r="38" spans="2:8" ht="21" customHeight="1" x14ac:dyDescent="0.25"/>
    <row r="39" spans="2:8" ht="21" customHeight="1" x14ac:dyDescent="0.25"/>
    <row r="40" spans="2:8" ht="21" customHeight="1" x14ac:dyDescent="0.25"/>
    <row r="41" spans="2:8" ht="21" customHeight="1" x14ac:dyDescent="0.25"/>
    <row r="42" spans="2:8" ht="21" customHeight="1" x14ac:dyDescent="0.25"/>
    <row r="43" spans="2:8" ht="21" customHeight="1" x14ac:dyDescent="0.25"/>
    <row r="44" spans="2:8" ht="21" customHeight="1" x14ac:dyDescent="0.25"/>
    <row r="45" spans="2:8" ht="21" customHeight="1" x14ac:dyDescent="0.25"/>
    <row r="46" spans="2:8" ht="21" customHeight="1" x14ac:dyDescent="0.25"/>
    <row r="47" spans="2:8" ht="21" customHeight="1" x14ac:dyDescent="0.25"/>
    <row r="48" spans="2:8" ht="21" customHeight="1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B1 D1" name="Bereich1_9"/>
  </protectedRanges>
  <phoneticPr fontId="5" type="noConversion"/>
  <conditionalFormatting sqref="E2:E37">
    <cfRule type="duplicateValues" dxfId="0" priority="28"/>
  </conditionalFormatting>
  <dataValidations count="2">
    <dataValidation type="list" allowBlank="1" showInputMessage="1" showErrorMessage="1" sqref="G2:G37" xr:uid="{6E7B213D-12DF-4341-AF8F-ED875EE8669E}">
      <formula1>"m,w"</formula1>
    </dataValidation>
    <dataValidation type="textLength" operator="equal" allowBlank="1" showInputMessage="1" showErrorMessage="1" errorTitle="Unzulässige Sportpassnummer" sqref="E2:E37" xr:uid="{528F7315-3AD3-44B5-996C-6D399A0B0BB4}">
      <formula1>8</formula1>
    </dataValidation>
  </dataValidations>
  <pageMargins left="0.19685039370078741" right="0.19685039370078741" top="0.19685039370078741" bottom="0.19685039370078741" header="0" footer="0"/>
  <pageSetup paperSize="11" orientation="landscape" r:id="rId1"/>
  <rowBreaks count="2" manualBreakCount="2">
    <brk id="19" max="16383" man="1"/>
    <brk id="117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DCF9-B283-4BC4-B2BC-41CC8026DD41}">
  <dimension ref="A1:AA24"/>
  <sheetViews>
    <sheetView topLeftCell="D1" workbookViewId="0">
      <selection activeCell="H23" sqref="H23"/>
    </sheetView>
  </sheetViews>
  <sheetFormatPr baseColWidth="10" defaultColWidth="10.81640625" defaultRowHeight="15" x14ac:dyDescent="0.25"/>
  <cols>
    <col min="1" max="1" width="23.6328125" customWidth="1"/>
    <col min="2" max="2" width="23" customWidth="1"/>
    <col min="3" max="3" width="18.1796875" customWidth="1"/>
    <col min="4" max="4" width="18.90625" customWidth="1"/>
    <col min="5" max="5" width="6.54296875" customWidth="1"/>
    <col min="6" max="6" width="16.81640625" customWidth="1"/>
    <col min="11" max="11" width="3.1796875" customWidth="1"/>
    <col min="12" max="12" width="18.81640625" customWidth="1"/>
    <col min="17" max="17" width="5.81640625" customWidth="1"/>
    <col min="18" max="18" width="18.90625" customWidth="1"/>
    <col min="19" max="19" width="20.36328125" customWidth="1"/>
    <col min="20" max="21" width="19.08984375" customWidth="1"/>
    <col min="22" max="23" width="20.6328125" customWidth="1"/>
    <col min="24" max="24" width="16.90625" bestFit="1" customWidth="1"/>
    <col min="25" max="25" width="18.1796875" customWidth="1"/>
    <col min="26" max="26" width="18.6328125" customWidth="1"/>
    <col min="27" max="27" width="18.08984375" customWidth="1"/>
  </cols>
  <sheetData>
    <row r="1" spans="1:27" x14ac:dyDescent="0.25">
      <c r="A1" t="s">
        <v>85</v>
      </c>
      <c r="B1" t="s">
        <v>86</v>
      </c>
      <c r="C1" t="s">
        <v>90</v>
      </c>
      <c r="D1" t="s">
        <v>91</v>
      </c>
      <c r="F1" t="s">
        <v>92</v>
      </c>
      <c r="G1" s="16" t="s">
        <v>93</v>
      </c>
      <c r="H1" s="16" t="s">
        <v>94</v>
      </c>
      <c r="I1" t="s">
        <v>95</v>
      </c>
      <c r="J1" t="s">
        <v>96</v>
      </c>
      <c r="L1" t="s">
        <v>97</v>
      </c>
      <c r="M1" s="16" t="s">
        <v>93</v>
      </c>
      <c r="N1" s="16" t="s">
        <v>94</v>
      </c>
      <c r="O1" t="s">
        <v>95</v>
      </c>
      <c r="P1" t="s">
        <v>96</v>
      </c>
      <c r="R1" t="s">
        <v>103</v>
      </c>
      <c r="S1" t="s">
        <v>104</v>
      </c>
      <c r="T1" t="s">
        <v>105</v>
      </c>
      <c r="U1" t="s">
        <v>106</v>
      </c>
      <c r="V1" t="s">
        <v>107</v>
      </c>
      <c r="W1" t="s">
        <v>108</v>
      </c>
      <c r="X1" t="s">
        <v>109</v>
      </c>
      <c r="Y1" t="s">
        <v>110</v>
      </c>
      <c r="Z1" t="s">
        <v>111</v>
      </c>
      <c r="AA1" t="s">
        <v>112</v>
      </c>
    </row>
    <row r="2" spans="1:27" x14ac:dyDescent="0.25">
      <c r="A2" t="s">
        <v>10</v>
      </c>
      <c r="B2" t="s">
        <v>27</v>
      </c>
      <c r="C2" t="s">
        <v>37</v>
      </c>
      <c r="D2" t="s">
        <v>60</v>
      </c>
      <c r="F2" t="s">
        <v>40</v>
      </c>
      <c r="G2" s="17">
        <v>1</v>
      </c>
      <c r="H2" s="17">
        <v>14</v>
      </c>
      <c r="I2" s="7" t="s">
        <v>99</v>
      </c>
      <c r="J2" s="7">
        <v>21</v>
      </c>
      <c r="L2" t="s">
        <v>40</v>
      </c>
      <c r="M2" s="17">
        <v>1</v>
      </c>
      <c r="N2" s="17">
        <v>14</v>
      </c>
      <c r="O2" s="7" t="s">
        <v>99</v>
      </c>
      <c r="P2" s="7">
        <v>21</v>
      </c>
      <c r="R2" t="s">
        <v>10</v>
      </c>
      <c r="S2" t="s">
        <v>27</v>
      </c>
      <c r="T2" t="s">
        <v>15</v>
      </c>
      <c r="U2" t="s">
        <v>31</v>
      </c>
      <c r="V2" t="s">
        <v>34</v>
      </c>
      <c r="W2" t="s">
        <v>39</v>
      </c>
      <c r="X2" t="s">
        <v>37</v>
      </c>
      <c r="Y2" t="s">
        <v>60</v>
      </c>
      <c r="Z2" t="s">
        <v>38</v>
      </c>
      <c r="AA2" t="s">
        <v>65</v>
      </c>
    </row>
    <row r="3" spans="1:27" x14ac:dyDescent="0.25">
      <c r="A3" t="s">
        <v>11</v>
      </c>
      <c r="B3" t="s">
        <v>28</v>
      </c>
      <c r="C3" t="s">
        <v>51</v>
      </c>
      <c r="D3" t="s">
        <v>61</v>
      </c>
      <c r="F3" t="s">
        <v>42</v>
      </c>
      <c r="G3" s="17">
        <v>15</v>
      </c>
      <c r="H3" s="17">
        <v>16</v>
      </c>
      <c r="I3" s="7" t="s">
        <v>99</v>
      </c>
      <c r="J3" s="7">
        <v>31</v>
      </c>
      <c r="L3" t="s">
        <v>133</v>
      </c>
      <c r="M3" s="17">
        <v>15</v>
      </c>
      <c r="N3" s="17">
        <v>34</v>
      </c>
      <c r="O3" s="7" t="s">
        <v>99</v>
      </c>
      <c r="P3" s="7" t="s">
        <v>133</v>
      </c>
      <c r="R3" t="s">
        <v>11</v>
      </c>
      <c r="S3" t="s">
        <v>28</v>
      </c>
      <c r="T3" t="s">
        <v>47</v>
      </c>
      <c r="U3" t="s">
        <v>57</v>
      </c>
      <c r="V3" t="s">
        <v>35</v>
      </c>
      <c r="W3" t="s">
        <v>40</v>
      </c>
      <c r="X3" t="s">
        <v>51</v>
      </c>
      <c r="Y3" t="s">
        <v>61</v>
      </c>
      <c r="Z3" t="s">
        <v>52</v>
      </c>
      <c r="AA3" t="s">
        <v>66</v>
      </c>
    </row>
    <row r="4" spans="1:27" x14ac:dyDescent="0.25">
      <c r="A4" t="s">
        <v>12</v>
      </c>
      <c r="B4" t="s">
        <v>29</v>
      </c>
      <c r="C4" t="s">
        <v>53</v>
      </c>
      <c r="D4" t="s">
        <v>62</v>
      </c>
      <c r="F4" t="s">
        <v>46</v>
      </c>
      <c r="G4" s="17">
        <v>17</v>
      </c>
      <c r="H4" s="17">
        <v>18</v>
      </c>
      <c r="I4" s="7" t="s">
        <v>99</v>
      </c>
      <c r="J4" s="7">
        <v>43</v>
      </c>
      <c r="L4" t="s">
        <v>59</v>
      </c>
      <c r="M4" s="17">
        <v>35</v>
      </c>
      <c r="N4" s="17">
        <v>50</v>
      </c>
      <c r="O4" s="7" t="s">
        <v>99</v>
      </c>
      <c r="P4" s="7">
        <v>11</v>
      </c>
      <c r="R4" t="s">
        <v>12</v>
      </c>
      <c r="S4" t="s">
        <v>29</v>
      </c>
      <c r="T4" t="s">
        <v>48</v>
      </c>
      <c r="U4" t="s">
        <v>36</v>
      </c>
      <c r="V4" t="s">
        <v>22</v>
      </c>
      <c r="W4" t="s">
        <v>58</v>
      </c>
      <c r="X4" t="s">
        <v>53</v>
      </c>
      <c r="Y4" t="s">
        <v>62</v>
      </c>
      <c r="Z4" t="s">
        <v>54</v>
      </c>
      <c r="AA4" t="s">
        <v>67</v>
      </c>
    </row>
    <row r="5" spans="1:27" x14ac:dyDescent="0.25">
      <c r="A5" t="s">
        <v>13</v>
      </c>
      <c r="B5" t="s">
        <v>30</v>
      </c>
      <c r="C5" t="s">
        <v>55</v>
      </c>
      <c r="D5" t="s">
        <v>63</v>
      </c>
      <c r="F5" t="s">
        <v>44</v>
      </c>
      <c r="G5" s="17">
        <v>19</v>
      </c>
      <c r="H5" s="17">
        <v>20</v>
      </c>
      <c r="I5" s="7" t="s">
        <v>99</v>
      </c>
      <c r="J5" s="7">
        <v>41</v>
      </c>
      <c r="L5" t="s">
        <v>65</v>
      </c>
      <c r="M5" s="17">
        <v>51</v>
      </c>
      <c r="N5" s="17">
        <v>60</v>
      </c>
      <c r="O5" s="7" t="s">
        <v>99</v>
      </c>
      <c r="P5" s="7">
        <v>71</v>
      </c>
      <c r="R5" t="s">
        <v>13</v>
      </c>
      <c r="S5" t="s">
        <v>30</v>
      </c>
      <c r="T5" t="s">
        <v>16</v>
      </c>
      <c r="V5" t="s">
        <v>23</v>
      </c>
      <c r="W5" t="s">
        <v>59</v>
      </c>
      <c r="X5" t="s">
        <v>55</v>
      </c>
      <c r="Y5" t="s">
        <v>63</v>
      </c>
      <c r="Z5" t="s">
        <v>56</v>
      </c>
      <c r="AA5" t="s">
        <v>68</v>
      </c>
    </row>
    <row r="6" spans="1:27" x14ac:dyDescent="0.25">
      <c r="A6" t="s">
        <v>49</v>
      </c>
      <c r="B6" t="s">
        <v>31</v>
      </c>
      <c r="C6" t="s">
        <v>39</v>
      </c>
      <c r="D6" t="s">
        <v>64</v>
      </c>
      <c r="F6" t="s">
        <v>38</v>
      </c>
      <c r="G6" s="17">
        <v>21</v>
      </c>
      <c r="H6" s="17">
        <v>40</v>
      </c>
      <c r="I6" s="7" t="s">
        <v>99</v>
      </c>
      <c r="J6" s="7">
        <v>11</v>
      </c>
      <c r="L6" t="s">
        <v>66</v>
      </c>
      <c r="M6" s="17">
        <v>61</v>
      </c>
      <c r="N6" s="17">
        <v>65</v>
      </c>
      <c r="O6" s="7" t="s">
        <v>99</v>
      </c>
      <c r="P6" s="7">
        <v>73</v>
      </c>
      <c r="R6" t="s">
        <v>49</v>
      </c>
      <c r="T6" t="s">
        <v>17</v>
      </c>
      <c r="V6" t="s">
        <v>24</v>
      </c>
      <c r="X6" t="s">
        <v>115</v>
      </c>
      <c r="Y6" t="s">
        <v>64</v>
      </c>
      <c r="Z6" t="s">
        <v>116</v>
      </c>
      <c r="AA6" t="s">
        <v>69</v>
      </c>
    </row>
    <row r="7" spans="1:27" x14ac:dyDescent="0.25">
      <c r="A7" t="s">
        <v>50</v>
      </c>
      <c r="B7" t="s">
        <v>57</v>
      </c>
      <c r="C7" t="s">
        <v>41</v>
      </c>
      <c r="D7" t="s">
        <v>65</v>
      </c>
      <c r="F7" t="s">
        <v>52</v>
      </c>
      <c r="G7" s="17">
        <v>41</v>
      </c>
      <c r="H7" s="17">
        <v>50</v>
      </c>
      <c r="I7" s="7" t="s">
        <v>99</v>
      </c>
      <c r="J7" s="7">
        <v>13</v>
      </c>
      <c r="L7" t="s">
        <v>67</v>
      </c>
      <c r="M7" s="17">
        <v>66</v>
      </c>
      <c r="N7" s="17">
        <v>70</v>
      </c>
      <c r="O7" s="7" t="s">
        <v>99</v>
      </c>
      <c r="P7" s="7">
        <v>75</v>
      </c>
      <c r="R7" t="s">
        <v>50</v>
      </c>
      <c r="T7" t="s">
        <v>18</v>
      </c>
      <c r="V7" t="s">
        <v>32</v>
      </c>
      <c r="X7" s="43" t="s">
        <v>39</v>
      </c>
      <c r="Y7" t="s">
        <v>113</v>
      </c>
      <c r="Z7" t="s">
        <v>40</v>
      </c>
      <c r="AA7" t="s">
        <v>114</v>
      </c>
    </row>
    <row r="8" spans="1:27" x14ac:dyDescent="0.25">
      <c r="A8" t="s">
        <v>14</v>
      </c>
      <c r="B8" t="s">
        <v>36</v>
      </c>
      <c r="C8" t="s">
        <v>43</v>
      </c>
      <c r="D8" t="s">
        <v>66</v>
      </c>
      <c r="F8" t="s">
        <v>54</v>
      </c>
      <c r="G8" s="17">
        <v>51</v>
      </c>
      <c r="H8" s="17">
        <v>60</v>
      </c>
      <c r="I8" s="7" t="s">
        <v>99</v>
      </c>
      <c r="J8" s="7">
        <v>15</v>
      </c>
      <c r="L8" t="s">
        <v>68</v>
      </c>
      <c r="M8" s="17">
        <v>71</v>
      </c>
      <c r="N8" s="17">
        <v>75</v>
      </c>
      <c r="O8" s="7" t="s">
        <v>99</v>
      </c>
      <c r="P8" s="7">
        <v>77</v>
      </c>
      <c r="R8" t="s">
        <v>14</v>
      </c>
      <c r="T8" t="s">
        <v>19</v>
      </c>
      <c r="X8" t="s">
        <v>41</v>
      </c>
      <c r="Z8" t="s">
        <v>42</v>
      </c>
    </row>
    <row r="9" spans="1:27" x14ac:dyDescent="0.25">
      <c r="A9" t="s">
        <v>15</v>
      </c>
      <c r="C9" t="s">
        <v>45</v>
      </c>
      <c r="D9" t="s">
        <v>67</v>
      </c>
      <c r="F9" t="s">
        <v>56</v>
      </c>
      <c r="G9" s="17">
        <v>61</v>
      </c>
      <c r="H9" s="17">
        <v>70</v>
      </c>
      <c r="I9" s="7" t="s">
        <v>99</v>
      </c>
      <c r="J9" s="7">
        <v>17</v>
      </c>
      <c r="L9" t="s">
        <v>69</v>
      </c>
      <c r="M9" s="17">
        <v>76</v>
      </c>
      <c r="N9" s="17">
        <v>80</v>
      </c>
      <c r="O9" s="7" t="s">
        <v>99</v>
      </c>
      <c r="P9" s="7">
        <v>79</v>
      </c>
      <c r="T9" t="s">
        <v>20</v>
      </c>
      <c r="X9" t="s">
        <v>43</v>
      </c>
      <c r="Z9" t="s">
        <v>44</v>
      </c>
    </row>
    <row r="10" spans="1:27" x14ac:dyDescent="0.25">
      <c r="A10" t="s">
        <v>47</v>
      </c>
      <c r="C10" t="s">
        <v>38</v>
      </c>
      <c r="D10" t="s">
        <v>68</v>
      </c>
      <c r="F10" t="s">
        <v>116</v>
      </c>
      <c r="G10" s="17">
        <v>71</v>
      </c>
      <c r="H10" s="17">
        <v>99</v>
      </c>
      <c r="I10" s="7" t="s">
        <v>99</v>
      </c>
      <c r="J10" s="7">
        <v>19</v>
      </c>
      <c r="L10" t="s">
        <v>114</v>
      </c>
      <c r="M10" s="17">
        <v>81</v>
      </c>
      <c r="N10" s="17">
        <v>99</v>
      </c>
      <c r="O10" s="7" t="s">
        <v>99</v>
      </c>
      <c r="P10" s="7">
        <v>81</v>
      </c>
      <c r="T10" t="s">
        <v>21</v>
      </c>
      <c r="X10" t="s">
        <v>45</v>
      </c>
      <c r="Z10" t="s">
        <v>46</v>
      </c>
    </row>
    <row r="11" spans="1:27" x14ac:dyDescent="0.25">
      <c r="A11" t="s">
        <v>48</v>
      </c>
      <c r="C11" t="s">
        <v>52</v>
      </c>
      <c r="D11" t="s">
        <v>69</v>
      </c>
      <c r="G11" s="18"/>
      <c r="H11" s="18"/>
      <c r="M11" s="17"/>
      <c r="N11" s="17"/>
      <c r="O11" s="7"/>
    </row>
    <row r="12" spans="1:27" x14ac:dyDescent="0.25">
      <c r="A12" t="s">
        <v>16</v>
      </c>
      <c r="C12" t="s">
        <v>54</v>
      </c>
      <c r="F12" t="s">
        <v>92</v>
      </c>
      <c r="G12" s="16" t="s">
        <v>93</v>
      </c>
      <c r="H12" s="16" t="s">
        <v>94</v>
      </c>
      <c r="I12" t="s">
        <v>95</v>
      </c>
      <c r="J12" t="s">
        <v>96</v>
      </c>
      <c r="L12" t="s">
        <v>97</v>
      </c>
      <c r="M12" s="16" t="s">
        <v>93</v>
      </c>
      <c r="N12" s="16" t="s">
        <v>94</v>
      </c>
      <c r="O12" t="s">
        <v>95</v>
      </c>
      <c r="P12" t="s">
        <v>96</v>
      </c>
    </row>
    <row r="13" spans="1:27" x14ac:dyDescent="0.25">
      <c r="A13" t="s">
        <v>17</v>
      </c>
      <c r="C13" t="s">
        <v>56</v>
      </c>
      <c r="F13" t="s">
        <v>39</v>
      </c>
      <c r="G13" s="17">
        <v>1</v>
      </c>
      <c r="H13" s="17">
        <v>14</v>
      </c>
      <c r="I13" s="7" t="s">
        <v>98</v>
      </c>
      <c r="J13" s="7">
        <v>20</v>
      </c>
      <c r="L13" t="s">
        <v>39</v>
      </c>
      <c r="M13" s="17">
        <v>1</v>
      </c>
      <c r="N13" s="17">
        <v>14</v>
      </c>
      <c r="O13" s="7" t="s">
        <v>98</v>
      </c>
      <c r="P13" s="7">
        <v>20</v>
      </c>
    </row>
    <row r="14" spans="1:27" x14ac:dyDescent="0.25">
      <c r="A14" t="s">
        <v>18</v>
      </c>
      <c r="C14" t="s">
        <v>40</v>
      </c>
      <c r="F14" t="s">
        <v>41</v>
      </c>
      <c r="G14" s="17">
        <v>15</v>
      </c>
      <c r="H14" s="17">
        <v>16</v>
      </c>
      <c r="I14" s="7" t="s">
        <v>98</v>
      </c>
      <c r="J14" s="7">
        <v>30</v>
      </c>
      <c r="L14" t="s">
        <v>133</v>
      </c>
      <c r="M14" s="17">
        <v>15</v>
      </c>
      <c r="N14" s="17">
        <v>34</v>
      </c>
      <c r="O14" s="7" t="s">
        <v>98</v>
      </c>
      <c r="P14" s="7" t="s">
        <v>133</v>
      </c>
    </row>
    <row r="15" spans="1:27" x14ac:dyDescent="0.25">
      <c r="A15" t="s">
        <v>19</v>
      </c>
      <c r="C15" t="s">
        <v>42</v>
      </c>
      <c r="F15" t="s">
        <v>45</v>
      </c>
      <c r="G15" s="17">
        <v>17</v>
      </c>
      <c r="H15" s="17">
        <v>18</v>
      </c>
      <c r="I15" s="7" t="s">
        <v>98</v>
      </c>
      <c r="J15" s="7">
        <v>42</v>
      </c>
      <c r="L15" t="s">
        <v>58</v>
      </c>
      <c r="M15" s="17">
        <v>35</v>
      </c>
      <c r="N15" s="17">
        <v>50</v>
      </c>
      <c r="O15" s="7" t="s">
        <v>98</v>
      </c>
      <c r="P15" s="7">
        <v>10</v>
      </c>
    </row>
    <row r="16" spans="1:27" x14ac:dyDescent="0.25">
      <c r="A16" t="s">
        <v>20</v>
      </c>
      <c r="C16" t="s">
        <v>44</v>
      </c>
      <c r="F16" t="s">
        <v>43</v>
      </c>
      <c r="G16" s="17">
        <v>19</v>
      </c>
      <c r="H16" s="17">
        <v>20</v>
      </c>
      <c r="I16" s="7" t="s">
        <v>98</v>
      </c>
      <c r="J16" s="7">
        <v>40</v>
      </c>
      <c r="L16" t="s">
        <v>60</v>
      </c>
      <c r="M16" s="17">
        <v>51</v>
      </c>
      <c r="N16" s="17">
        <v>60</v>
      </c>
      <c r="O16" s="7" t="s">
        <v>98</v>
      </c>
      <c r="P16" s="7">
        <v>70</v>
      </c>
    </row>
    <row r="17" spans="1:16" x14ac:dyDescent="0.25">
      <c r="A17" t="s">
        <v>21</v>
      </c>
      <c r="C17" t="s">
        <v>46</v>
      </c>
      <c r="F17" t="s">
        <v>37</v>
      </c>
      <c r="G17" s="17">
        <v>21</v>
      </c>
      <c r="H17" s="17">
        <v>40</v>
      </c>
      <c r="I17" s="7" t="s">
        <v>98</v>
      </c>
      <c r="J17" s="7">
        <v>10</v>
      </c>
      <c r="L17" t="s">
        <v>61</v>
      </c>
      <c r="M17" s="17">
        <v>61</v>
      </c>
      <c r="N17" s="17">
        <v>65</v>
      </c>
      <c r="O17" s="7" t="s">
        <v>98</v>
      </c>
      <c r="P17" s="7">
        <v>72</v>
      </c>
    </row>
    <row r="18" spans="1:16" x14ac:dyDescent="0.25">
      <c r="A18" t="s">
        <v>34</v>
      </c>
      <c r="F18" t="s">
        <v>51</v>
      </c>
      <c r="G18" s="17">
        <v>41</v>
      </c>
      <c r="H18" s="17">
        <v>50</v>
      </c>
      <c r="I18" s="7" t="s">
        <v>98</v>
      </c>
      <c r="J18" s="7">
        <v>12</v>
      </c>
      <c r="L18" t="s">
        <v>62</v>
      </c>
      <c r="M18" s="17">
        <v>66</v>
      </c>
      <c r="N18" s="17">
        <v>70</v>
      </c>
      <c r="O18" s="7" t="s">
        <v>98</v>
      </c>
      <c r="P18" s="7">
        <v>74</v>
      </c>
    </row>
    <row r="19" spans="1:16" x14ac:dyDescent="0.25">
      <c r="A19" t="s">
        <v>35</v>
      </c>
      <c r="F19" t="s">
        <v>53</v>
      </c>
      <c r="G19" s="17">
        <v>51</v>
      </c>
      <c r="H19" s="17">
        <v>60</v>
      </c>
      <c r="I19" s="7" t="s">
        <v>98</v>
      </c>
      <c r="J19" s="7">
        <v>14</v>
      </c>
      <c r="L19" t="s">
        <v>63</v>
      </c>
      <c r="M19" s="17">
        <v>71</v>
      </c>
      <c r="N19" s="17">
        <v>75</v>
      </c>
      <c r="O19" s="7" t="s">
        <v>98</v>
      </c>
      <c r="P19" s="7">
        <v>76</v>
      </c>
    </row>
    <row r="20" spans="1:16" x14ac:dyDescent="0.25">
      <c r="A20" t="s">
        <v>22</v>
      </c>
      <c r="F20" t="s">
        <v>55</v>
      </c>
      <c r="G20" s="17">
        <v>61</v>
      </c>
      <c r="H20" s="17">
        <v>70</v>
      </c>
      <c r="I20" s="7" t="s">
        <v>98</v>
      </c>
      <c r="J20" s="7">
        <v>16</v>
      </c>
      <c r="L20" t="s">
        <v>64</v>
      </c>
      <c r="M20" s="17">
        <v>76</v>
      </c>
      <c r="N20" s="17">
        <v>80</v>
      </c>
      <c r="O20" s="7" t="s">
        <v>98</v>
      </c>
      <c r="P20" s="7">
        <v>78</v>
      </c>
    </row>
    <row r="21" spans="1:16" x14ac:dyDescent="0.25">
      <c r="A21" t="s">
        <v>23</v>
      </c>
      <c r="F21" t="s">
        <v>115</v>
      </c>
      <c r="G21" s="17">
        <v>71</v>
      </c>
      <c r="H21" s="17">
        <v>99</v>
      </c>
      <c r="I21" s="7" t="s">
        <v>98</v>
      </c>
      <c r="J21" s="7">
        <v>18</v>
      </c>
      <c r="L21" t="s">
        <v>113</v>
      </c>
      <c r="M21" s="17">
        <v>81</v>
      </c>
      <c r="N21" s="17">
        <v>99</v>
      </c>
      <c r="O21" s="7" t="s">
        <v>98</v>
      </c>
      <c r="P21" s="7">
        <v>80</v>
      </c>
    </row>
    <row r="22" spans="1:16" x14ac:dyDescent="0.25">
      <c r="A22" t="s">
        <v>24</v>
      </c>
      <c r="M22" s="18"/>
      <c r="N22" s="18"/>
    </row>
    <row r="23" spans="1:16" x14ac:dyDescent="0.25">
      <c r="A23" t="s">
        <v>32</v>
      </c>
      <c r="M23" s="18"/>
      <c r="N23" s="18"/>
    </row>
    <row r="24" spans="1:16" x14ac:dyDescent="0.25">
      <c r="M24" s="18"/>
      <c r="N24" s="18"/>
    </row>
  </sheetData>
  <sheetProtection algorithmName="SHA-512" hashValue="UjIlwYESWCv/WH2qJjBPbYZJRhj8y+gvpcZ7cdn7SRt/WDLfx4ObQdHFwmHTbbamYl3A9zbcZQV1vt+14mzalg==" saltValue="ldX1a/v6mFOAfbmX5RY/Cw==" spinCount="100000" sheet="1" objects="1" scenarios="1"/>
  <pageMargins left="0.7" right="0.7" top="0.78740157499999996" bottom="0.78740157499999996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1A91-C9D2-49A9-8A64-80227261ECED}">
  <sheetPr>
    <tabColor rgb="FFFF0000"/>
  </sheetPr>
  <dimension ref="A1:J14"/>
  <sheetViews>
    <sheetView showGridLines="0" zoomScaleNormal="100" workbookViewId="0">
      <selection activeCell="E17" sqref="E17"/>
    </sheetView>
  </sheetViews>
  <sheetFormatPr baseColWidth="10" defaultColWidth="10.90625" defaultRowHeight="17.399999999999999" x14ac:dyDescent="0.3"/>
  <cols>
    <col min="1" max="1" width="5.08984375" style="44" customWidth="1"/>
    <col min="2" max="16384" width="10.90625" style="44"/>
  </cols>
  <sheetData>
    <row r="1" spans="1:10" x14ac:dyDescent="0.3">
      <c r="B1" s="46" t="s">
        <v>117</v>
      </c>
    </row>
    <row r="3" spans="1:10" x14ac:dyDescent="0.3">
      <c r="A3" s="44" t="s">
        <v>118</v>
      </c>
      <c r="B3" s="45" t="s">
        <v>119</v>
      </c>
      <c r="C3" s="45"/>
      <c r="D3" s="45"/>
      <c r="E3" s="45"/>
      <c r="F3" s="45"/>
      <c r="G3" s="45"/>
      <c r="H3" s="45"/>
      <c r="I3" s="45"/>
      <c r="J3" s="45"/>
    </row>
    <row r="4" spans="1:10" x14ac:dyDescent="0.3">
      <c r="B4" s="44" t="s">
        <v>120</v>
      </c>
    </row>
    <row r="5" spans="1:10" x14ac:dyDescent="0.3">
      <c r="B5" s="44" t="s">
        <v>121</v>
      </c>
    </row>
    <row r="7" spans="1:10" x14ac:dyDescent="0.3">
      <c r="A7" s="44" t="s">
        <v>122</v>
      </c>
      <c r="B7" s="45" t="s">
        <v>123</v>
      </c>
      <c r="C7" s="45"/>
      <c r="D7" s="45"/>
      <c r="E7" s="45"/>
      <c r="F7" s="45"/>
      <c r="G7" s="45"/>
      <c r="H7" s="45"/>
      <c r="I7" s="45"/>
      <c r="J7" s="45"/>
    </row>
    <row r="8" spans="1:10" x14ac:dyDescent="0.3">
      <c r="B8" s="44" t="s">
        <v>124</v>
      </c>
    </row>
    <row r="9" spans="1:10" x14ac:dyDescent="0.3">
      <c r="B9" s="44" t="s">
        <v>125</v>
      </c>
    </row>
    <row r="10" spans="1:10" x14ac:dyDescent="0.3">
      <c r="B10" s="44" t="s">
        <v>126</v>
      </c>
    </row>
    <row r="12" spans="1:10" x14ac:dyDescent="0.3">
      <c r="A12" s="44" t="s">
        <v>127</v>
      </c>
      <c r="B12" s="45" t="s">
        <v>128</v>
      </c>
      <c r="C12" s="45"/>
      <c r="D12" s="45"/>
      <c r="E12" s="45"/>
      <c r="F12" s="45"/>
      <c r="G12" s="45"/>
      <c r="H12" s="45"/>
      <c r="I12" s="45"/>
      <c r="J12" s="45"/>
    </row>
    <row r="13" spans="1:10" x14ac:dyDescent="0.3">
      <c r="B13" s="44" t="s">
        <v>129</v>
      </c>
    </row>
    <row r="14" spans="1:10" x14ac:dyDescent="0.3">
      <c r="B14" s="44" t="s">
        <v>130</v>
      </c>
    </row>
  </sheetData>
  <sheetProtection algorithmName="SHA-512" hashValue="hOjultswU5J9JAflIowVhIYe8oJ5j0d9NHYCVPuB0iImmjRL5RIXKHy3UBNSFCP1N+9JwroJBqwhgztpxLtEZw==" saltValue="L+RG82LVqJlPeTfq9t+CV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19</vt:i4>
      </vt:variant>
    </vt:vector>
  </HeadingPairs>
  <TitlesOfParts>
    <vt:vector size="24" baseType="lpstr">
      <vt:lpstr>Meldekarte</vt:lpstr>
      <vt:lpstr>Maske</vt:lpstr>
      <vt:lpstr>Liste Schützen</vt:lpstr>
      <vt:lpstr>Disziplinen</vt:lpstr>
      <vt:lpstr>Anleitung</vt:lpstr>
      <vt:lpstr>Art</vt:lpstr>
      <vt:lpstr>AuswahlDisziplin</vt:lpstr>
      <vt:lpstr>Meldekarte!Disziplin_AUF</vt:lpstr>
      <vt:lpstr>Disziplin_AUF</vt:lpstr>
      <vt:lpstr>Meldekarte!Disziplin_FH</vt:lpstr>
      <vt:lpstr>Disziplin_FH</vt:lpstr>
      <vt:lpstr>Meldekarte!Druckbereich</vt:lpstr>
      <vt:lpstr>'Liste Schützen'!Drucktitel</vt:lpstr>
      <vt:lpstr>Meldekarte!Name_lang</vt:lpstr>
      <vt:lpstr>Name_lang</vt:lpstr>
      <vt:lpstr>Ort</vt:lpstr>
      <vt:lpstr>Sportjahr</vt:lpstr>
      <vt:lpstr>Strasse</vt:lpstr>
      <vt:lpstr>Termin1</vt:lpstr>
      <vt:lpstr>Termin2</vt:lpstr>
      <vt:lpstr>Termin3</vt:lpstr>
      <vt:lpstr>Verein</vt:lpstr>
      <vt:lpstr>Vereinsnmmer</vt:lpstr>
      <vt:lpstr>Vereinsnummer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TF1000</cp:lastModifiedBy>
  <cp:lastPrinted>2025-03-29T17:15:45Z</cp:lastPrinted>
  <dcterms:created xsi:type="dcterms:W3CDTF">2014-09-06T09:50:26Z</dcterms:created>
  <dcterms:modified xsi:type="dcterms:W3CDTF">2025-10-01T16:02:20Z</dcterms:modified>
</cp:coreProperties>
</file>